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60" windowWidth="17895" windowHeight="7665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Rekapitulace!$G$14</definedName>
    <definedName name="Dodavka0">Položky!#REF!</definedName>
    <definedName name="HSV">Rekapitulace!$E$14</definedName>
    <definedName name="HSV0">Položky!#REF!</definedName>
    <definedName name="HZS">Rekapitulace!$I$14</definedName>
    <definedName name="HZS0">Položky!#REF!</definedName>
    <definedName name="JKSO">'Krycí list'!$F$4</definedName>
    <definedName name="MJ">'Krycí list'!$G$4</definedName>
    <definedName name="Mont">Rekapitulace!$H$14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list'!$A$1:$G$36</definedName>
    <definedName name="_xlnm.Print_Area" localSheetId="2">Položky!$A$1:$G$68</definedName>
    <definedName name="_xlnm.Print_Area" localSheetId="1">Rekapitulace!$A$1:$I$25</definedName>
    <definedName name="PocetMJ">'Krycí list'!$G$7</definedName>
    <definedName name="Poznamka">'Krycí list'!#REF!</definedName>
    <definedName name="Projektant">'Krycí list'!$C$7</definedName>
    <definedName name="PSV">Rekapitulace!$F$14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25725"/>
</workbook>
</file>

<file path=xl/calcChain.xml><?xml version="1.0" encoding="utf-8"?>
<calcChain xmlns="http://schemas.openxmlformats.org/spreadsheetml/2006/main">
  <c r="D18" i="1"/>
  <c r="D17"/>
  <c r="D16"/>
  <c r="D15"/>
  <c r="D14"/>
  <c r="BE67" i="3"/>
  <c r="BE68" s="1"/>
  <c r="I13" i="2" s="1"/>
  <c r="BD67" i="3"/>
  <c r="BD68" s="1"/>
  <c r="H13" i="2" s="1"/>
  <c r="BC67" i="3"/>
  <c r="BC68" s="1"/>
  <c r="G13" i="2" s="1"/>
  <c r="BB67" i="3"/>
  <c r="BB68" s="1"/>
  <c r="F13" i="2" s="1"/>
  <c r="G67" i="3"/>
  <c r="BA67" s="1"/>
  <c r="BA68" s="1"/>
  <c r="E13" i="2" s="1"/>
  <c r="B13"/>
  <c r="A13"/>
  <c r="C68" i="3"/>
  <c r="BE63"/>
  <c r="BD63"/>
  <c r="BC63"/>
  <c r="BB63"/>
  <c r="BB65" s="1"/>
  <c r="F12" i="2" s="1"/>
  <c r="G63" i="3"/>
  <c r="BA63" s="1"/>
  <c r="BE62"/>
  <c r="BD62"/>
  <c r="BC62"/>
  <c r="BB62"/>
  <c r="G62"/>
  <c r="B12" i="2"/>
  <c r="A12"/>
  <c r="C65" i="3"/>
  <c r="BE59"/>
  <c r="BD59"/>
  <c r="BC59"/>
  <c r="BB59"/>
  <c r="G59"/>
  <c r="BA59" s="1"/>
  <c r="BE58"/>
  <c r="BD58"/>
  <c r="BC58"/>
  <c r="BB58"/>
  <c r="G58"/>
  <c r="BA58" s="1"/>
  <c r="BE54"/>
  <c r="BD54"/>
  <c r="BC54"/>
  <c r="BB54"/>
  <c r="G54"/>
  <c r="BA54" s="1"/>
  <c r="BE52"/>
  <c r="BD52"/>
  <c r="BC52"/>
  <c r="BB52"/>
  <c r="G52"/>
  <c r="BA52" s="1"/>
  <c r="BE51"/>
  <c r="BD51"/>
  <c r="BC51"/>
  <c r="BB51"/>
  <c r="G51"/>
  <c r="BA51" s="1"/>
  <c r="BE50"/>
  <c r="BD50"/>
  <c r="BC50"/>
  <c r="BB50"/>
  <c r="G50"/>
  <c r="BA50" s="1"/>
  <c r="BE49"/>
  <c r="BD49"/>
  <c r="BC49"/>
  <c r="BB49"/>
  <c r="G49"/>
  <c r="B11" i="2"/>
  <c r="A11"/>
  <c r="C60" i="3"/>
  <c r="BE46"/>
  <c r="BE47" s="1"/>
  <c r="I10" i="2" s="1"/>
  <c r="BD46" i="3"/>
  <c r="BD47" s="1"/>
  <c r="H10" i="2" s="1"/>
  <c r="BC46" i="3"/>
  <c r="BC47" s="1"/>
  <c r="G10" i="2" s="1"/>
  <c r="BB46" i="3"/>
  <c r="BB47" s="1"/>
  <c r="F10" i="2" s="1"/>
  <c r="G46" i="3"/>
  <c r="G47" s="1"/>
  <c r="B10" i="2"/>
  <c r="A10"/>
  <c r="C47" i="3"/>
  <c r="BE42"/>
  <c r="BD42"/>
  <c r="BC42"/>
  <c r="BB42"/>
  <c r="G42"/>
  <c r="BA42" s="1"/>
  <c r="BE40"/>
  <c r="BD40"/>
  <c r="BC40"/>
  <c r="BB40"/>
  <c r="G40"/>
  <c r="BA40" s="1"/>
  <c r="BE39"/>
  <c r="BD39"/>
  <c r="BC39"/>
  <c r="BB39"/>
  <c r="G39"/>
  <c r="BA39" s="1"/>
  <c r="BE37"/>
  <c r="BD37"/>
  <c r="BC37"/>
  <c r="BB37"/>
  <c r="G37"/>
  <c r="BA37" s="1"/>
  <c r="BE36"/>
  <c r="BD36"/>
  <c r="BC36"/>
  <c r="BB36"/>
  <c r="G36"/>
  <c r="BA36" s="1"/>
  <c r="BE34"/>
  <c r="BD34"/>
  <c r="BC34"/>
  <c r="BB34"/>
  <c r="G34"/>
  <c r="BA34" s="1"/>
  <c r="BE32"/>
  <c r="BD32"/>
  <c r="BC32"/>
  <c r="BB32"/>
  <c r="G32"/>
  <c r="BA32" s="1"/>
  <c r="BE30"/>
  <c r="BD30"/>
  <c r="BC30"/>
  <c r="BB30"/>
  <c r="G30"/>
  <c r="BA30" s="1"/>
  <c r="B9" i="2"/>
  <c r="A9"/>
  <c r="C44" i="3"/>
  <c r="BE27"/>
  <c r="BE28" s="1"/>
  <c r="I8" i="2" s="1"/>
  <c r="BD27" i="3"/>
  <c r="BD28" s="1"/>
  <c r="H8" i="2" s="1"/>
  <c r="BC27" i="3"/>
  <c r="BC28" s="1"/>
  <c r="G8" i="2" s="1"/>
  <c r="BB27" i="3"/>
  <c r="BB28" s="1"/>
  <c r="F8" i="2" s="1"/>
  <c r="G27" i="3"/>
  <c r="BA27" s="1"/>
  <c r="BA28" s="1"/>
  <c r="E8" i="2" s="1"/>
  <c r="B8"/>
  <c r="A8"/>
  <c r="C28" i="3"/>
  <c r="BE23"/>
  <c r="BD23"/>
  <c r="BC23"/>
  <c r="BB23"/>
  <c r="G23"/>
  <c r="BA23" s="1"/>
  <c r="BE21"/>
  <c r="BD21"/>
  <c r="BC21"/>
  <c r="BB21"/>
  <c r="G21"/>
  <c r="BA21" s="1"/>
  <c r="BE20"/>
  <c r="BD20"/>
  <c r="BC20"/>
  <c r="BB20"/>
  <c r="G20"/>
  <c r="BA20" s="1"/>
  <c r="BE19"/>
  <c r="BD19"/>
  <c r="BC19"/>
  <c r="BB19"/>
  <c r="G19"/>
  <c r="BA19" s="1"/>
  <c r="BE17"/>
  <c r="BD17"/>
  <c r="BC17"/>
  <c r="BB17"/>
  <c r="G17"/>
  <c r="BA17" s="1"/>
  <c r="BE14"/>
  <c r="BD14"/>
  <c r="BC14"/>
  <c r="BB14"/>
  <c r="G14"/>
  <c r="BA14" s="1"/>
  <c r="BE12"/>
  <c r="BD12"/>
  <c r="BC12"/>
  <c r="BB12"/>
  <c r="G12"/>
  <c r="BA12" s="1"/>
  <c r="BE10"/>
  <c r="BD10"/>
  <c r="BC10"/>
  <c r="BB10"/>
  <c r="G10"/>
  <c r="BA10" s="1"/>
  <c r="BE8"/>
  <c r="BD8"/>
  <c r="BC8"/>
  <c r="BB8"/>
  <c r="G8"/>
  <c r="BA8" s="1"/>
  <c r="B7" i="2"/>
  <c r="A7"/>
  <c r="C25" i="3"/>
  <c r="C4"/>
  <c r="F3"/>
  <c r="C3"/>
  <c r="C2" i="2"/>
  <c r="C1"/>
  <c r="F31" i="1"/>
  <c r="G68" i="3" l="1"/>
  <c r="BD65"/>
  <c r="H12" i="2" s="1"/>
  <c r="G65" i="3"/>
  <c r="BC65"/>
  <c r="G12" i="2" s="1"/>
  <c r="BE44" i="3"/>
  <c r="I9" i="2" s="1"/>
  <c r="BD25" i="3"/>
  <c r="H7" i="2" s="1"/>
  <c r="BE25" i="3"/>
  <c r="I7" i="2" s="1"/>
  <c r="BC60" i="3"/>
  <c r="G11" i="2" s="1"/>
  <c r="BC25" i="3"/>
  <c r="G7" i="2" s="1"/>
  <c r="BE65" i="3"/>
  <c r="I12" i="2" s="1"/>
  <c r="BC44" i="3"/>
  <c r="G9" i="2" s="1"/>
  <c r="BE60" i="3"/>
  <c r="I11" i="2" s="1"/>
  <c r="BB60" i="3"/>
  <c r="F11" i="2" s="1"/>
  <c r="BD44" i="3"/>
  <c r="H9" i="2" s="1"/>
  <c r="G60" i="3"/>
  <c r="BB25"/>
  <c r="F7" i="2" s="1"/>
  <c r="BB44" i="3"/>
  <c r="F9" i="2" s="1"/>
  <c r="BD60" i="3"/>
  <c r="H11" i="2" s="1"/>
  <c r="BA25" i="3"/>
  <c r="E7" i="2" s="1"/>
  <c r="BA44" i="3"/>
  <c r="E9" i="2" s="1"/>
  <c r="G25" i="3"/>
  <c r="G28"/>
  <c r="G44"/>
  <c r="BA46"/>
  <c r="BA47" s="1"/>
  <c r="E10" i="2" s="1"/>
  <c r="BA49" i="3"/>
  <c r="BA60" s="1"/>
  <c r="E11" i="2" s="1"/>
  <c r="BA62" i="3"/>
  <c r="BA65" s="1"/>
  <c r="E12" i="2" s="1"/>
  <c r="G14" l="1"/>
  <c r="C14" i="1" s="1"/>
  <c r="H14" i="2"/>
  <c r="C15" i="1" s="1"/>
  <c r="I14" i="2"/>
  <c r="C20" i="1" s="1"/>
  <c r="F14" i="2"/>
  <c r="C17" i="1" s="1"/>
  <c r="E14" i="2"/>
  <c r="C16" i="1" l="1"/>
  <c r="C18" s="1"/>
  <c r="C21" s="1"/>
  <c r="G23" i="2"/>
  <c r="I23" s="1"/>
  <c r="G18" i="1" s="1"/>
  <c r="G22" i="2"/>
  <c r="I22" s="1"/>
  <c r="G17" i="1" s="1"/>
  <c r="G21" i="2"/>
  <c r="I21" s="1"/>
  <c r="G16" i="1" s="1"/>
  <c r="G20" i="2"/>
  <c r="G19"/>
  <c r="I19" s="1"/>
  <c r="I20" l="1"/>
  <c r="H24" s="1"/>
  <c r="G22" i="1" s="1"/>
  <c r="G14"/>
  <c r="G15" l="1"/>
  <c r="G21" s="1"/>
  <c r="C22"/>
  <c r="F32" s="1"/>
  <c r="G8" s="1"/>
  <c r="F33" l="1"/>
  <c r="F34" s="1"/>
</calcChain>
</file>

<file path=xl/sharedStrings.xml><?xml version="1.0" encoding="utf-8"?>
<sst xmlns="http://schemas.openxmlformats.org/spreadsheetml/2006/main" count="243" uniqueCount="168">
  <si>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</si>
  <si>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</si>
  <si>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</si>
  <si>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</si>
  <si>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</si>
  <si>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</si>
  <si>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</si>
  <si>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</si>
  <si>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</si>
  <si>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</si>
  <si>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</si>
  <si>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</si>
  <si>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</si>
  <si>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</si>
  <si>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</si>
  <si>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</si>
  <si>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</si>
  <si>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</si>
  <si>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</si>
  <si>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</si>
  <si>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</si>
  <si>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</si>
  <si>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</si>
  <si>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</si>
  <si>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</si>
  <si>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</si>
  <si>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</si>
  <si>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</si>
  <si>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</si>
  <si>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</si>
  <si>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</si>
  <si>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</si>
  <si>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</si>
  <si>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</si>
  <si>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</si>
  <si>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</si>
  <si>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</si>
  <si>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</si>
  <si>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</si>
  <si>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</si>
  <si>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</si>
  <si>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</si>
  <si>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</si>
  <si>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</si>
  <si>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</si>
  <si>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</si>
  <si>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</si>
  <si>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</si>
  <si>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</si>
  <si>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</si>
  <si>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</si>
  <si>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</si>
  <si>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</si>
  <si>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</si>
  <si>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</si>
  <si>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</si>
  <si>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</si>
  <si>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</si>
  <si>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</si>
  <si>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</si>
  <si>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</si>
  <si>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</si>
  <si>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</si>
  <si>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</si>
  <si>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</si>
  <si>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</si>
  <si>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</si>
  <si>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</si>
  <si>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</si>
  <si>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</si>
  <si>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OPRAVA POVRCHŮ CEST - KRAVÍ HORA</t>
  </si>
  <si>
    <t>ÚSEK 3 - RYBKOVA x ÚVOZ</t>
  </si>
  <si>
    <t>113 15-1114.R00</t>
  </si>
  <si>
    <t xml:space="preserve">Vybourání krytu pl.do 500 m2,pruh do 75 cm,tl.5 cm </t>
  </si>
  <si>
    <t>m2</t>
  </si>
  <si>
    <t>3*0,4</t>
  </si>
  <si>
    <t>113 10-7141.R00</t>
  </si>
  <si>
    <t xml:space="preserve">Odstranění podkladu pl. do 200 m2, živice tl. 5 cm </t>
  </si>
  <si>
    <t>113 10-7142.R00</t>
  </si>
  <si>
    <t xml:space="preserve">Odstranění podkladu pl.do 200 m2, živice tl. 10 cm </t>
  </si>
  <si>
    <t>122 20-2201.R00</t>
  </si>
  <si>
    <t xml:space="preserve">Odkopávky pro silnice v hor. 3 do 100 m3 </t>
  </si>
  <si>
    <t>m3</t>
  </si>
  <si>
    <t>220*1,8*0,25</t>
  </si>
  <si>
    <t>-(220*0,5)*2*0,1</t>
  </si>
  <si>
    <t>121 10-0002.RAA</t>
  </si>
  <si>
    <t>Sejmutí ornice a uložení na deponii zpětný přesun, rozprostř. v tl. 20 cm</t>
  </si>
  <si>
    <t>(220*0,5*0,1)*2</t>
  </si>
  <si>
    <t>162 70-1105.R00</t>
  </si>
  <si>
    <t xml:space="preserve">Vodorovné přemístění výkopku z hor.1-4 do 10000 m </t>
  </si>
  <si>
    <t>171 20-1201.R00</t>
  </si>
  <si>
    <t xml:space="preserve">Uložení sypaniny na skl.-modelace na výšku přes 2m </t>
  </si>
  <si>
    <t>181 10-1102.R00</t>
  </si>
  <si>
    <t xml:space="preserve">Úprava pláně v zářezech v hor. 1-4, se zhutněním </t>
  </si>
  <si>
    <t>331,58+16,44</t>
  </si>
  <si>
    <t>182 30-0010.RAA</t>
  </si>
  <si>
    <t>Rozprostření ornice ve svahu tloušťka 15 cm dovoz ornice ze vzdálenosti 500 m, osetí trávou</t>
  </si>
  <si>
    <t>(220*0,5)*2</t>
  </si>
  <si>
    <t>2</t>
  </si>
  <si>
    <t>Základy,zvláštní zakládání</t>
  </si>
  <si>
    <t>212 81-0010.RAX</t>
  </si>
  <si>
    <t>Trativody z PVC drenážních flexibilních trubek vč. vsak. prostoru vyplněn. štěrkem</t>
  </si>
  <si>
    <t>kpl</t>
  </si>
  <si>
    <t>5</t>
  </si>
  <si>
    <t>Komunikace</t>
  </si>
  <si>
    <t>564 84-1111.R00</t>
  </si>
  <si>
    <t xml:space="preserve">Podklad ze štěrkodrti po zhutnění tloušťky 12 cm </t>
  </si>
  <si>
    <t>596 11-1111.R00</t>
  </si>
  <si>
    <t xml:space="preserve">Kladení dlažby mozaika 1barva, lože z kam.do 4 cm </t>
  </si>
  <si>
    <t>131,58+16,44</t>
  </si>
  <si>
    <t>596 21-5069.R00</t>
  </si>
  <si>
    <t xml:space="preserve">Příplatek za více tvarů dlažby tl. 10 cm, do drtě </t>
  </si>
  <si>
    <t>331,58</t>
  </si>
  <si>
    <t>596 21-506R</t>
  </si>
  <si>
    <t>Příplatek za kladení dlažby do spec. tvaru odvodňovací žlab</t>
  </si>
  <si>
    <t>583-80071</t>
  </si>
  <si>
    <t>Mozaika dlažební divoká 6/18 výběrová   5-6 m2/t D</t>
  </si>
  <si>
    <t>t</t>
  </si>
  <si>
    <t>331,48/5*1,02</t>
  </si>
  <si>
    <t>583-80120.A</t>
  </si>
  <si>
    <t xml:space="preserve">Kostka dlažební drobná 8/10 tř. 1  1t = 5 m2 </t>
  </si>
  <si>
    <t>596 21-5041.R00</t>
  </si>
  <si>
    <t xml:space="preserve">Kladení zámkové dlažby tl. 8 cm do drtě tl. 5 cm </t>
  </si>
  <si>
    <t>0,4*3,5</t>
  </si>
  <si>
    <t>592-48042</t>
  </si>
  <si>
    <t xml:space="preserve">Dlažba zámková GRANIT 20/10/8 II červená, hmatová </t>
  </si>
  <si>
    <t>8</t>
  </si>
  <si>
    <t>Trubní vedení</t>
  </si>
  <si>
    <t>894 41-1010.RAA</t>
  </si>
  <si>
    <t>kus</t>
  </si>
  <si>
    <t>91</t>
  </si>
  <si>
    <t>Doplňující práce na komunikaci</t>
  </si>
  <si>
    <t>919 73-1122.R00</t>
  </si>
  <si>
    <t xml:space="preserve">Zarovnání styčné plochy živičné tl. do 10 cm </t>
  </si>
  <si>
    <t>m</t>
  </si>
  <si>
    <t>917 86-2111.R00</t>
  </si>
  <si>
    <t>Osazení stojat. obrub. bet. s opěrou,lože z B 12,5 - silniční obrubníky nájezdové</t>
  </si>
  <si>
    <t>592-17476</t>
  </si>
  <si>
    <t xml:space="preserve">Obrubník silniční nájezdový 1000/150/150 šedý </t>
  </si>
  <si>
    <t>Osazení stojat. obrub. bet. s opěrou,lože z B 12,5 - chodníkové obrubníky</t>
  </si>
  <si>
    <t>220,43+218,46+1,98</t>
  </si>
  <si>
    <t>592-17420</t>
  </si>
  <si>
    <t xml:space="preserve">Obrubník chodníkový ABO  1000/100/200 </t>
  </si>
  <si>
    <t>Začátek provozního součtu</t>
  </si>
  <si>
    <t>Konec provozního součtu</t>
  </si>
  <si>
    <t>R03</t>
  </si>
  <si>
    <t>Lavička BETO 2000x450x450 teak 17 D + M</t>
  </si>
  <si>
    <t>R04</t>
  </si>
  <si>
    <t>Odpadkový koš BETO teak 17 stojatý, nerez vložka D + M</t>
  </si>
  <si>
    <t>96</t>
  </si>
  <si>
    <t>Přesuny suti a vybouraných hmot</t>
  </si>
  <si>
    <t>979 99-0112.R00</t>
  </si>
  <si>
    <t>Poplatek za skládku suti - obalovaný asfalt odvoz do 25 km</t>
  </si>
  <si>
    <t>979 99-01R</t>
  </si>
  <si>
    <t xml:space="preserve">Poplatek za skládku suti - směs kamenivo, zemina </t>
  </si>
  <si>
    <t>77*1,65</t>
  </si>
  <si>
    <t>99</t>
  </si>
  <si>
    <t>Staveništní přesun hmot</t>
  </si>
  <si>
    <t>998 22-3011.R00</t>
  </si>
  <si>
    <t xml:space="preserve">Přesun hmot, pozemní komunikace, kryt dlážděný </t>
  </si>
  <si>
    <t>Dočasné dopravní značení</t>
  </si>
  <si>
    <t>Geodetické zaměření skutečného provedení, včetně g</t>
  </si>
  <si>
    <t>Vytyčení stavby oprávněným geodetem</t>
  </si>
  <si>
    <t>Vytyčení stávajících inž. sítí</t>
  </si>
  <si>
    <t>ZUK, DDZ - chodník , vyřízení včetně správních pop</t>
  </si>
  <si>
    <t>Městská část Brno Střed</t>
  </si>
  <si>
    <t>Vpusť uliční z dílců D 600, s odkalištěm, hl.1,5 m napojení DN 150, mříž litina 300x500 C 25t</t>
  </si>
  <si>
    <t>Ing. Haška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</si>
</sst>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#,##0.00\ &quot;Kč&quot;"/>
    <numFmt numFmtId="166" formatCode="0.0"/>
  </numFmts>
  <fonts count="22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10">
    <xf numFmtId="0" fontId="0" fillId="0" borderId="0" xfId="0"/>
    <xf numFmtId="0" fontId="9" fillId="0" borderId="0" xfId="1" applyProtection="1">
      <protection hidden="1"/>
    </xf>
    <xf numFmtId="0" fontId="9" fillId="0" borderId="0" xfId="1" applyFill="1" applyProtection="1">
      <protection hidden="1"/>
    </xf>
    <xf numFmtId="0" fontId="14" fillId="0" borderId="0" xfId="1" applyFont="1" applyFill="1" applyAlignment="1" applyProtection="1">
      <alignment horizontal="centerContinuous"/>
      <protection hidden="1"/>
    </xf>
    <xf numFmtId="0" fontId="15" fillId="0" borderId="0" xfId="1" applyFont="1" applyFill="1" applyAlignment="1" applyProtection="1">
      <alignment horizontal="centerContinuous"/>
      <protection hidden="1"/>
    </xf>
    <xf numFmtId="0" fontId="15" fillId="0" borderId="0" xfId="1" applyFont="1" applyFill="1" applyAlignment="1" applyProtection="1">
      <alignment horizontal="right"/>
      <protection hidden="1"/>
    </xf>
    <xf numFmtId="0" fontId="3" fillId="0" borderId="44" xfId="1" applyFont="1" applyFill="1" applyBorder="1" applyProtection="1">
      <protection hidden="1"/>
    </xf>
    <xf numFmtId="0" fontId="9" fillId="0" borderId="44" xfId="1" applyFill="1" applyBorder="1" applyProtection="1">
      <protection hidden="1"/>
    </xf>
    <xf numFmtId="0" fontId="10" fillId="0" borderId="44" xfId="1" applyFont="1" applyFill="1" applyBorder="1" applyAlignment="1" applyProtection="1">
      <alignment horizontal="right"/>
      <protection hidden="1"/>
    </xf>
    <xf numFmtId="0" fontId="9" fillId="0" borderId="44" xfId="1" applyFill="1" applyBorder="1" applyAlignment="1" applyProtection="1">
      <alignment horizontal="left"/>
      <protection hidden="1"/>
    </xf>
    <xf numFmtId="0" fontId="9" fillId="0" borderId="45" xfId="1" applyFill="1" applyBorder="1" applyProtection="1">
      <protection hidden="1"/>
    </xf>
    <xf numFmtId="0" fontId="3" fillId="0" borderId="48" xfId="1" applyFont="1" applyFill="1" applyBorder="1" applyProtection="1">
      <protection hidden="1"/>
    </xf>
    <xf numFmtId="0" fontId="9" fillId="0" borderId="48" xfId="1" applyFill="1" applyBorder="1" applyProtection="1">
      <protection hidden="1"/>
    </xf>
    <xf numFmtId="0" fontId="10" fillId="0" borderId="0" xfId="1" applyFont="1" applyFill="1" applyProtection="1">
      <protection hidden="1"/>
    </xf>
    <xf numFmtId="0" fontId="9" fillId="0" borderId="0" xfId="1" applyFont="1" applyFill="1" applyProtection="1">
      <protection hidden="1"/>
    </xf>
    <xf numFmtId="0" fontId="9" fillId="0" borderId="0" xfId="1" applyFill="1" applyAlignment="1" applyProtection="1">
      <alignment horizontal="right"/>
      <protection hidden="1"/>
    </xf>
    <xf numFmtId="0" fontId="9" fillId="0" borderId="0" xfId="1" applyFill="1" applyAlignment="1" applyProtection="1">
      <protection hidden="1"/>
    </xf>
    <xf numFmtId="49" fontId="4" fillId="0" borderId="57" xfId="1" applyNumberFormat="1" applyFont="1" applyFill="1" applyBorder="1" applyProtection="1">
      <protection hidden="1"/>
    </xf>
    <xf numFmtId="0" fontId="4" fillId="0" borderId="15" xfId="1" applyFont="1" applyFill="1" applyBorder="1" applyAlignment="1" applyProtection="1">
      <alignment horizontal="center"/>
      <protection hidden="1"/>
    </xf>
    <xf numFmtId="0" fontId="4" fillId="0" borderId="15" xfId="1" applyNumberFormat="1" applyFont="1" applyFill="1" applyBorder="1" applyAlignment="1" applyProtection="1">
      <alignment horizontal="center"/>
      <protection hidden="1"/>
    </xf>
    <xf numFmtId="0" fontId="4" fillId="0" borderId="57" xfId="1" applyFont="1" applyFill="1" applyBorder="1" applyAlignment="1" applyProtection="1">
      <alignment horizontal="center"/>
      <protection hidden="1"/>
    </xf>
    <xf numFmtId="0" fontId="5" fillId="0" borderId="53" xfId="1" applyFont="1" applyFill="1" applyBorder="1" applyAlignment="1" applyProtection="1">
      <alignment horizontal="center"/>
      <protection hidden="1"/>
    </xf>
    <xf numFmtId="49" fontId="5" fillId="0" borderId="53" xfId="1" applyNumberFormat="1" applyFont="1" applyFill="1" applyBorder="1" applyAlignment="1" applyProtection="1">
      <alignment horizontal="left"/>
      <protection hidden="1"/>
    </xf>
    <xf numFmtId="0" fontId="5" fillId="0" borderId="53" xfId="1" applyFont="1" applyFill="1" applyBorder="1" applyProtection="1">
      <protection hidden="1"/>
    </xf>
    <xf numFmtId="0" fontId="9" fillId="0" borderId="53" xfId="1" applyFill="1" applyBorder="1" applyAlignment="1" applyProtection="1">
      <alignment horizontal="center"/>
      <protection hidden="1"/>
    </xf>
    <xf numFmtId="0" fontId="9" fillId="0" borderId="53" xfId="1" applyNumberFormat="1" applyFill="1" applyBorder="1" applyAlignment="1" applyProtection="1">
      <alignment horizontal="right"/>
      <protection hidden="1"/>
    </xf>
    <xf numFmtId="0" fontId="9" fillId="0" borderId="53" xfId="1" applyNumberFormat="1" applyFill="1" applyBorder="1" applyProtection="1">
      <protection hidden="1"/>
    </xf>
    <xf numFmtId="0" fontId="9" fillId="0" borderId="0" xfId="1" applyNumberFormat="1" applyProtection="1">
      <protection hidden="1"/>
    </xf>
    <xf numFmtId="0" fontId="16" fillId="0" borderId="0" xfId="1" applyFont="1" applyProtection="1">
      <protection hidden="1"/>
    </xf>
    <xf numFmtId="0" fontId="7" fillId="0" borderId="53" xfId="1" applyFont="1" applyFill="1" applyBorder="1" applyAlignment="1" applyProtection="1">
      <alignment horizontal="center"/>
      <protection hidden="1"/>
    </xf>
    <xf numFmtId="49" fontId="8" fillId="0" borderId="53" xfId="1" applyNumberFormat="1" applyFont="1" applyFill="1" applyBorder="1" applyAlignment="1" applyProtection="1">
      <alignment horizontal="left"/>
      <protection hidden="1"/>
    </xf>
    <xf numFmtId="0" fontId="8" fillId="0" borderId="53" xfId="1" applyFont="1" applyFill="1" applyBorder="1" applyAlignment="1" applyProtection="1">
      <alignment wrapText="1"/>
      <protection hidden="1"/>
    </xf>
    <xf numFmtId="49" fontId="17" fillId="0" borderId="53" xfId="1" applyNumberFormat="1" applyFont="1" applyFill="1" applyBorder="1" applyAlignment="1" applyProtection="1">
      <alignment horizontal="center" shrinkToFit="1"/>
      <protection hidden="1"/>
    </xf>
    <xf numFmtId="4" fontId="17" fillId="0" borderId="53" xfId="1" applyNumberFormat="1" applyFont="1" applyFill="1" applyBorder="1" applyAlignment="1" applyProtection="1">
      <alignment horizontal="right"/>
      <protection hidden="1"/>
    </xf>
    <xf numFmtId="4" fontId="17" fillId="0" borderId="53" xfId="1" applyNumberFormat="1" applyFont="1" applyFill="1" applyBorder="1" applyProtection="1">
      <protection hidden="1"/>
    </xf>
    <xf numFmtId="0" fontId="10" fillId="0" borderId="53" xfId="1" applyFont="1" applyFill="1" applyBorder="1" applyAlignment="1" applyProtection="1">
      <alignment horizontal="center"/>
      <protection hidden="1"/>
    </xf>
    <xf numFmtId="49" fontId="10" fillId="0" borderId="53" xfId="1" applyNumberFormat="1" applyFont="1" applyFill="1" applyBorder="1" applyAlignment="1" applyProtection="1">
      <alignment horizontal="left"/>
      <protection hidden="1"/>
    </xf>
    <xf numFmtId="4" fontId="18" fillId="0" borderId="53" xfId="1" applyNumberFormat="1" applyFont="1" applyFill="1" applyBorder="1" applyAlignment="1" applyProtection="1">
      <alignment horizontal="right" wrapText="1"/>
      <protection hidden="1"/>
    </xf>
    <xf numFmtId="0" fontId="18" fillId="0" borderId="53" xfId="1" applyFont="1" applyFill="1" applyBorder="1" applyAlignment="1" applyProtection="1">
      <alignment horizontal="left" wrapText="1"/>
      <protection hidden="1"/>
    </xf>
    <xf numFmtId="0" fontId="18" fillId="0" borderId="53" xfId="0" applyFont="1" applyFill="1" applyBorder="1" applyAlignment="1" applyProtection="1">
      <alignment horizontal="right"/>
      <protection hidden="1"/>
    </xf>
    <xf numFmtId="0" fontId="19" fillId="0" borderId="0" xfId="1" applyFont="1" applyProtection="1">
      <protection hidden="1"/>
    </xf>
    <xf numFmtId="0" fontId="9" fillId="0" borderId="60" xfId="1" applyFill="1" applyBorder="1" applyAlignment="1" applyProtection="1">
      <alignment horizontal="center"/>
      <protection hidden="1"/>
    </xf>
    <xf numFmtId="49" fontId="3" fillId="0" borderId="60" xfId="1" applyNumberFormat="1" applyFont="1" applyFill="1" applyBorder="1" applyAlignment="1" applyProtection="1">
      <alignment horizontal="left"/>
      <protection hidden="1"/>
    </xf>
    <xf numFmtId="0" fontId="3" fillId="0" borderId="60" xfId="1" applyFont="1" applyFill="1" applyBorder="1" applyProtection="1">
      <protection hidden="1"/>
    </xf>
    <xf numFmtId="4" fontId="9" fillId="0" borderId="60" xfId="1" applyNumberFormat="1" applyFill="1" applyBorder="1" applyAlignment="1" applyProtection="1">
      <alignment horizontal="right"/>
      <protection hidden="1"/>
    </xf>
    <xf numFmtId="4" fontId="5" fillId="0" borderId="60" xfId="1" applyNumberFormat="1" applyFont="1" applyFill="1" applyBorder="1" applyProtection="1">
      <protection hidden="1"/>
    </xf>
    <xf numFmtId="3" fontId="9" fillId="0" borderId="0" xfId="1" applyNumberFormat="1" applyProtection="1">
      <protection hidden="1"/>
    </xf>
    <xf numFmtId="0" fontId="9" fillId="0" borderId="0" xfId="1" applyBorder="1" applyProtection="1">
      <protection hidden="1"/>
    </xf>
    <xf numFmtId="0" fontId="20" fillId="0" borderId="0" xfId="1" applyFont="1" applyAlignment="1" applyProtection="1">
      <protection hidden="1"/>
    </xf>
    <xf numFmtId="0" fontId="9" fillId="0" borderId="0" xfId="1" applyAlignment="1" applyProtection="1">
      <alignment horizontal="right"/>
      <protection hidden="1"/>
    </xf>
    <xf numFmtId="0" fontId="21" fillId="0" borderId="0" xfId="1" applyFont="1" applyBorder="1" applyProtection="1">
      <protection hidden="1"/>
    </xf>
    <xf numFmtId="3" fontId="21" fillId="0" borderId="0" xfId="1" applyNumberFormat="1" applyFont="1" applyBorder="1" applyAlignment="1" applyProtection="1">
      <alignment horizontal="right"/>
      <protection hidden="1"/>
    </xf>
    <xf numFmtId="4" fontId="21" fillId="0" borderId="0" xfId="1" applyNumberFormat="1" applyFont="1" applyBorder="1" applyProtection="1">
      <protection hidden="1"/>
    </xf>
    <xf numFmtId="0" fontId="20" fillId="0" borderId="0" xfId="1" applyFont="1" applyBorder="1" applyAlignment="1" applyProtection="1">
      <protection hidden="1"/>
    </xf>
    <xf numFmtId="0" fontId="9" fillId="0" borderId="0" xfId="1" applyBorder="1" applyAlignment="1" applyProtection="1">
      <alignment horizontal="right"/>
      <protection hidden="1"/>
    </xf>
    <xf numFmtId="4" fontId="17" fillId="3" borderId="53" xfId="1" applyNumberFormat="1" applyFont="1" applyFill="1" applyBorder="1" applyAlignment="1" applyProtection="1">
      <alignment horizontal="right"/>
      <protection locked="0"/>
    </xf>
    <xf numFmtId="0" fontId="18" fillId="0" borderId="53" xfId="1" applyFont="1" applyFill="1" applyBorder="1" applyAlignment="1" applyProtection="1">
      <alignment horizontal="left" wrapText="1"/>
      <protection locked="0"/>
    </xf>
    <xf numFmtId="0" fontId="9" fillId="4" borderId="0" xfId="1" applyFill="1" applyProtection="1">
      <protection locked="0"/>
    </xf>
    <xf numFmtId="3" fontId="7" fillId="3" borderId="33" xfId="0" applyNumberFormat="1" applyFont="1" applyFill="1" applyBorder="1" applyAlignment="1" applyProtection="1">
      <alignment horizontal="right"/>
      <protection locked="0"/>
    </xf>
    <xf numFmtId="0" fontId="3" fillId="0" borderId="44" xfId="1" applyFont="1" applyBorder="1" applyProtection="1">
      <protection hidden="1"/>
    </xf>
    <xf numFmtId="0" fontId="9" fillId="0" borderId="44" xfId="1" applyBorder="1" applyProtection="1">
      <protection hidden="1"/>
    </xf>
    <xf numFmtId="0" fontId="9" fillId="0" borderId="44" xfId="1" applyBorder="1" applyAlignment="1" applyProtection="1">
      <alignment horizontal="right"/>
      <protection hidden="1"/>
    </xf>
    <xf numFmtId="0" fontId="9" fillId="0" borderId="44" xfId="1" applyFont="1" applyBorder="1" applyProtection="1">
      <protection hidden="1"/>
    </xf>
    <xf numFmtId="0" fontId="0" fillId="0" borderId="44" xfId="0" applyNumberFormat="1" applyBorder="1" applyAlignment="1" applyProtection="1">
      <alignment horizontal="left"/>
      <protection hidden="1"/>
    </xf>
    <xf numFmtId="0" fontId="0" fillId="0" borderId="45" xfId="0" applyNumberFormat="1" applyBorder="1" applyProtection="1">
      <protection hidden="1"/>
    </xf>
    <xf numFmtId="0" fontId="0" fillId="0" borderId="0" xfId="0" applyProtection="1">
      <protection hidden="1"/>
    </xf>
    <xf numFmtId="0" fontId="3" fillId="0" borderId="48" xfId="1" applyFont="1" applyBorder="1" applyProtection="1">
      <protection hidden="1"/>
    </xf>
    <xf numFmtId="0" fontId="9" fillId="0" borderId="48" xfId="1" applyBorder="1" applyProtection="1">
      <protection hidden="1"/>
    </xf>
    <xf numFmtId="0" fontId="9" fillId="0" borderId="48" xfId="1" applyBorder="1" applyAlignment="1" applyProtection="1">
      <alignment horizontal="right"/>
      <protection hidden="1"/>
    </xf>
    <xf numFmtId="0" fontId="0" fillId="0" borderId="0" xfId="0" applyBorder="1" applyProtection="1">
      <protection hidden="1"/>
    </xf>
    <xf numFmtId="49" fontId="1" fillId="0" borderId="0" xfId="0" applyNumberFormat="1" applyFont="1" applyAlignment="1" applyProtection="1">
      <alignment horizontal="centerContinuous"/>
      <protection hidden="1"/>
    </xf>
    <xf numFmtId="0" fontId="1" fillId="0" borderId="0" xfId="0" applyFont="1" applyAlignment="1" applyProtection="1">
      <alignment horizontal="centerContinuous"/>
      <protection hidden="1"/>
    </xf>
    <xf numFmtId="0" fontId="1" fillId="0" borderId="0" xfId="0" applyFont="1" applyBorder="1" applyAlignment="1" applyProtection="1">
      <alignment horizontal="centerContinuous"/>
      <protection hidden="1"/>
    </xf>
    <xf numFmtId="49" fontId="5" fillId="0" borderId="25" xfId="0" applyNumberFormat="1" applyFont="1" applyFill="1" applyBorder="1" applyProtection="1">
      <protection hidden="1"/>
    </xf>
    <xf numFmtId="0" fontId="5" fillId="0" borderId="26" xfId="0" applyFont="1" applyFill="1" applyBorder="1" applyProtection="1">
      <protection hidden="1"/>
    </xf>
    <xf numFmtId="0" fontId="5" fillId="0" borderId="27" xfId="0" applyFont="1" applyFill="1" applyBorder="1" applyProtection="1">
      <protection hidden="1"/>
    </xf>
    <xf numFmtId="0" fontId="5" fillId="0" borderId="50" xfId="0" applyFont="1" applyFill="1" applyBorder="1" applyProtection="1">
      <protection hidden="1"/>
    </xf>
    <xf numFmtId="0" fontId="5" fillId="0" borderId="51" xfId="0" applyFont="1" applyFill="1" applyBorder="1" applyProtection="1">
      <protection hidden="1"/>
    </xf>
    <xf numFmtId="0" fontId="5" fillId="0" borderId="52" xfId="0" applyFont="1" applyFill="1" applyBorder="1" applyProtection="1">
      <protection hidden="1"/>
    </xf>
    <xf numFmtId="49" fontId="10" fillId="0" borderId="5" xfId="0" applyNumberFormat="1" applyFont="1" applyFill="1" applyBorder="1" applyProtection="1">
      <protection hidden="1"/>
    </xf>
    <xf numFmtId="0" fontId="10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3" fontId="7" fillId="0" borderId="7" xfId="0" applyNumberFormat="1" applyFont="1" applyFill="1" applyBorder="1" applyProtection="1">
      <protection hidden="1"/>
    </xf>
    <xf numFmtId="3" fontId="7" fillId="0" borderId="6" xfId="0" applyNumberFormat="1" applyFont="1" applyFill="1" applyBorder="1" applyProtection="1">
      <protection hidden="1"/>
    </xf>
    <xf numFmtId="3" fontId="7" fillId="0" borderId="53" xfId="0" applyNumberFormat="1" applyFont="1" applyFill="1" applyBorder="1" applyProtection="1">
      <protection hidden="1"/>
    </xf>
    <xf numFmtId="3" fontId="7" fillId="0" borderId="54" xfId="0" applyNumberFormat="1" applyFont="1" applyFill="1" applyBorder="1" applyProtection="1">
      <protection hidden="1"/>
    </xf>
    <xf numFmtId="0" fontId="5" fillId="0" borderId="25" xfId="0" applyFont="1" applyFill="1" applyBorder="1" applyProtection="1">
      <protection hidden="1"/>
    </xf>
    <xf numFmtId="3" fontId="5" fillId="0" borderId="27" xfId="0" applyNumberFormat="1" applyFont="1" applyFill="1" applyBorder="1" applyProtection="1">
      <protection hidden="1"/>
    </xf>
    <xf numFmtId="3" fontId="5" fillId="0" borderId="50" xfId="0" applyNumberFormat="1" applyFont="1" applyFill="1" applyBorder="1" applyProtection="1">
      <protection hidden="1"/>
    </xf>
    <xf numFmtId="3" fontId="5" fillId="0" borderId="51" xfId="0" applyNumberFormat="1" applyFont="1" applyFill="1" applyBorder="1" applyProtection="1">
      <protection hidden="1"/>
    </xf>
    <xf numFmtId="3" fontId="5" fillId="0" borderId="52" xfId="0" applyNumberFormat="1" applyFont="1" applyFill="1" applyBorder="1" applyProtection="1">
      <protection hidden="1"/>
    </xf>
    <xf numFmtId="0" fontId="5" fillId="0" borderId="0" xfId="0" applyFont="1" applyProtection="1">
      <protection hidden="1"/>
    </xf>
    <xf numFmtId="0" fontId="1" fillId="0" borderId="0" xfId="0" applyFont="1" applyFill="1" applyAlignment="1" applyProtection="1">
      <alignment horizontal="centerContinuous"/>
      <protection hidden="1"/>
    </xf>
    <xf numFmtId="3" fontId="1" fillId="0" borderId="0" xfId="0" applyNumberFormat="1" applyFont="1" applyFill="1" applyAlignment="1" applyProtection="1">
      <alignment horizontal="centerContinuous"/>
      <protection hidden="1"/>
    </xf>
    <xf numFmtId="3" fontId="0" fillId="0" borderId="0" xfId="0" applyNumberFormat="1" applyProtection="1">
      <protection hidden="1"/>
    </xf>
    <xf numFmtId="0" fontId="0" fillId="0" borderId="0" xfId="0" applyFill="1" applyProtection="1">
      <protection hidden="1"/>
    </xf>
    <xf numFmtId="0" fontId="11" fillId="0" borderId="30" xfId="0" applyFont="1" applyFill="1" applyBorder="1" applyProtection="1">
      <protection hidden="1"/>
    </xf>
    <xf numFmtId="0" fontId="11" fillId="0" borderId="31" xfId="0" applyFont="1" applyFill="1" applyBorder="1" applyProtection="1">
      <protection hidden="1"/>
    </xf>
    <xf numFmtId="0" fontId="0" fillId="0" borderId="55" xfId="0" applyFill="1" applyBorder="1" applyProtection="1">
      <protection hidden="1"/>
    </xf>
    <xf numFmtId="0" fontId="11" fillId="0" borderId="56" xfId="0" applyFont="1" applyFill="1" applyBorder="1" applyAlignment="1" applyProtection="1">
      <alignment horizontal="right"/>
      <protection hidden="1"/>
    </xf>
    <xf numFmtId="0" fontId="11" fillId="0" borderId="31" xfId="0" applyFont="1" applyFill="1" applyBorder="1" applyAlignment="1" applyProtection="1">
      <alignment horizontal="right"/>
      <protection hidden="1"/>
    </xf>
    <xf numFmtId="0" fontId="11" fillId="0" borderId="32" xfId="0" applyFont="1" applyFill="1" applyBorder="1" applyAlignment="1" applyProtection="1">
      <alignment horizontal="center"/>
      <protection hidden="1"/>
    </xf>
    <xf numFmtId="4" fontId="12" fillId="0" borderId="31" xfId="0" applyNumberFormat="1" applyFont="1" applyFill="1" applyBorder="1" applyAlignment="1" applyProtection="1">
      <alignment horizontal="right"/>
      <protection hidden="1"/>
    </xf>
    <xf numFmtId="4" fontId="12" fillId="0" borderId="55" xfId="0" applyNumberFormat="1" applyFont="1" applyFill="1" applyBorder="1" applyAlignment="1" applyProtection="1">
      <alignment horizontal="right"/>
      <protection hidden="1"/>
    </xf>
    <xf numFmtId="0" fontId="7" fillId="0" borderId="34" xfId="0" applyFont="1" applyFill="1" applyBorder="1" applyProtection="1">
      <protection hidden="1"/>
    </xf>
    <xf numFmtId="0" fontId="7" fillId="0" borderId="20" xfId="0" applyFont="1" applyFill="1" applyBorder="1" applyProtection="1">
      <protection hidden="1"/>
    </xf>
    <xf numFmtId="0" fontId="7" fillId="0" borderId="21" xfId="0" applyFont="1" applyFill="1" applyBorder="1" applyProtection="1">
      <protection hidden="1"/>
    </xf>
    <xf numFmtId="166" fontId="7" fillId="0" borderId="57" xfId="0" applyNumberFormat="1" applyFont="1" applyFill="1" applyBorder="1" applyAlignment="1" applyProtection="1">
      <alignment horizontal="right"/>
      <protection hidden="1"/>
    </xf>
    <xf numFmtId="3" fontId="7" fillId="0" borderId="58" xfId="0" applyNumberFormat="1" applyFont="1" applyFill="1" applyBorder="1" applyAlignment="1" applyProtection="1">
      <alignment horizontal="right"/>
      <protection hidden="1"/>
    </xf>
    <xf numFmtId="4" fontId="7" fillId="0" borderId="20" xfId="0" applyNumberFormat="1" applyFont="1" applyFill="1" applyBorder="1" applyAlignment="1" applyProtection="1">
      <alignment horizontal="right"/>
      <protection hidden="1"/>
    </xf>
    <xf numFmtId="3" fontId="7" fillId="0" borderId="21" xfId="0" applyNumberFormat="1" applyFont="1" applyFill="1" applyBorder="1" applyAlignment="1" applyProtection="1">
      <alignment horizontal="right"/>
      <protection hidden="1"/>
    </xf>
    <xf numFmtId="0" fontId="0" fillId="0" borderId="36" xfId="0" applyFill="1" applyBorder="1" applyProtection="1">
      <protection hidden="1"/>
    </xf>
    <xf numFmtId="0" fontId="5" fillId="0" borderId="37" xfId="0" applyFont="1" applyFill="1" applyBorder="1" applyProtection="1">
      <protection hidden="1"/>
    </xf>
    <xf numFmtId="0" fontId="0" fillId="0" borderId="37" xfId="0" applyFill="1" applyBorder="1" applyProtection="1">
      <protection hidden="1"/>
    </xf>
    <xf numFmtId="4" fontId="0" fillId="0" borderId="59" xfId="0" applyNumberFormat="1" applyFill="1" applyBorder="1" applyProtection="1">
      <protection hidden="1"/>
    </xf>
    <xf numFmtId="4" fontId="0" fillId="0" borderId="36" xfId="0" applyNumberFormat="1" applyFill="1" applyBorder="1" applyProtection="1">
      <protection hidden="1"/>
    </xf>
    <xf numFmtId="4" fontId="0" fillId="0" borderId="37" xfId="0" applyNumberFormat="1" applyFill="1" applyBorder="1" applyProtection="1">
      <protection hidden="1"/>
    </xf>
    <xf numFmtId="3" fontId="10" fillId="0" borderId="0" xfId="0" applyNumberFormat="1" applyFont="1" applyProtection="1">
      <protection hidden="1"/>
    </xf>
    <xf numFmtId="4" fontId="10" fillId="0" borderId="0" xfId="0" applyNumberFormat="1" applyFont="1" applyProtection="1">
      <protection hidden="1"/>
    </xf>
    <xf numFmtId="4" fontId="0" fillId="0" borderId="0" xfId="0" applyNumberFormat="1" applyProtection="1">
      <protection hidden="1"/>
    </xf>
    <xf numFmtId="0" fontId="0" fillId="3" borderId="11" xfId="0" applyFill="1" applyBorder="1" applyProtection="1">
      <protection locked="0"/>
    </xf>
    <xf numFmtId="0" fontId="0" fillId="3" borderId="10" xfId="0" applyFill="1" applyBorder="1" applyProtection="1">
      <protection locked="0"/>
    </xf>
    <xf numFmtId="0" fontId="0" fillId="3" borderId="13" xfId="0" applyFill="1" applyBorder="1" applyProtection="1">
      <protection locked="0"/>
    </xf>
    <xf numFmtId="0" fontId="0" fillId="3" borderId="0" xfId="0" applyFill="1" applyBorder="1" applyProtection="1">
      <protection locked="0"/>
    </xf>
    <xf numFmtId="0" fontId="0" fillId="0" borderId="0" xfId="0" applyAlignment="1" applyProtection="1">
      <alignment horizontal="centerContinuous"/>
      <protection hidden="1"/>
    </xf>
    <xf numFmtId="0" fontId="0" fillId="0" borderId="1" xfId="0" applyBorder="1" applyProtection="1">
      <protection hidden="1"/>
    </xf>
    <xf numFmtId="0" fontId="0" fillId="0" borderId="2" xfId="0" applyBorder="1" applyProtection="1">
      <protection hidden="1"/>
    </xf>
    <xf numFmtId="0" fontId="0" fillId="0" borderId="3" xfId="0" applyBorder="1" applyProtection="1">
      <protection hidden="1"/>
    </xf>
    <xf numFmtId="0" fontId="0" fillId="0" borderId="4" xfId="0" applyBorder="1" applyProtection="1">
      <protection hidden="1"/>
    </xf>
    <xf numFmtId="49" fontId="2" fillId="2" borderId="5" xfId="0" applyNumberFormat="1" applyFont="1" applyFill="1" applyBorder="1" applyProtection="1">
      <protection hidden="1"/>
    </xf>
    <xf numFmtId="49" fontId="0" fillId="2" borderId="6" xfId="0" applyNumberForma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0" fillId="0" borderId="7" xfId="0" applyBorder="1" applyProtection="1">
      <protection hidden="1"/>
    </xf>
    <xf numFmtId="0" fontId="0" fillId="0" borderId="8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10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12" xfId="0" applyBorder="1" applyProtection="1">
      <protection hidden="1"/>
    </xf>
    <xf numFmtId="49" fontId="0" fillId="0" borderId="13" xfId="0" applyNumberFormat="1" applyBorder="1" applyAlignment="1" applyProtection="1">
      <alignment horizontal="left"/>
      <protection hidden="1"/>
    </xf>
    <xf numFmtId="0" fontId="0" fillId="0" borderId="11" xfId="0" applyNumberFormat="1" applyBorder="1" applyProtection="1">
      <protection hidden="1"/>
    </xf>
    <xf numFmtId="0" fontId="0" fillId="0" borderId="10" xfId="0" applyNumberFormat="1" applyBorder="1" applyProtection="1">
      <protection hidden="1"/>
    </xf>
    <xf numFmtId="0" fontId="0" fillId="0" borderId="12" xfId="0" applyNumberFormat="1" applyBorder="1" applyProtection="1">
      <protection hidden="1"/>
    </xf>
    <xf numFmtId="0" fontId="0" fillId="0" borderId="0" xfId="0" applyNumberFormat="1" applyProtection="1">
      <protection hidden="1"/>
    </xf>
    <xf numFmtId="3" fontId="0" fillId="0" borderId="12" xfId="0" applyNumberFormat="1" applyBorder="1" applyProtection="1">
      <protection hidden="1"/>
    </xf>
    <xf numFmtId="0" fontId="0" fillId="0" borderId="16" xfId="0" applyBorder="1" applyProtection="1">
      <protection hidden="1"/>
    </xf>
    <xf numFmtId="0" fontId="0" fillId="0" borderId="14" xfId="0" applyBorder="1" applyProtection="1">
      <protection hidden="1"/>
    </xf>
    <xf numFmtId="0" fontId="0" fillId="0" borderId="17" xfId="0" applyBorder="1" applyProtection="1">
      <protection hidden="1"/>
    </xf>
    <xf numFmtId="0" fontId="0" fillId="0" borderId="18" xfId="0" applyBorder="1" applyProtection="1">
      <protection hidden="1"/>
    </xf>
    <xf numFmtId="0" fontId="0" fillId="0" borderId="5" xfId="0" applyBorder="1" applyProtection="1">
      <protection hidden="1"/>
    </xf>
    <xf numFmtId="0" fontId="0" fillId="0" borderId="13" xfId="0" applyBorder="1" applyProtection="1">
      <protection hidden="1"/>
    </xf>
    <xf numFmtId="0" fontId="1" fillId="0" borderId="22" xfId="0" applyFont="1" applyBorder="1" applyAlignment="1" applyProtection="1">
      <alignment horizontal="centerContinuous" vertical="center"/>
      <protection hidden="1"/>
    </xf>
    <xf numFmtId="0" fontId="6" fillId="0" borderId="23" xfId="0" applyFont="1" applyBorder="1" applyAlignment="1" applyProtection="1">
      <alignment horizontal="centerContinuous" vertical="center"/>
      <protection hidden="1"/>
    </xf>
    <xf numFmtId="0" fontId="0" fillId="0" borderId="23" xfId="0" applyBorder="1" applyAlignment="1" applyProtection="1">
      <alignment horizontal="centerContinuous" vertical="center"/>
      <protection hidden="1"/>
    </xf>
    <xf numFmtId="0" fontId="0" fillId="0" borderId="24" xfId="0" applyBorder="1" applyAlignment="1" applyProtection="1">
      <alignment horizontal="centerContinuous" vertical="center"/>
      <protection hidden="1"/>
    </xf>
    <xf numFmtId="0" fontId="5" fillId="0" borderId="25" xfId="0" applyFont="1" applyBorder="1" applyAlignment="1" applyProtection="1">
      <alignment horizontal="left"/>
      <protection hidden="1"/>
    </xf>
    <xf numFmtId="0" fontId="0" fillId="0" borderId="26" xfId="0" applyBorder="1" applyAlignment="1" applyProtection="1">
      <alignment horizontal="left"/>
      <protection hidden="1"/>
    </xf>
    <xf numFmtId="0" fontId="0" fillId="0" borderId="27" xfId="0" applyBorder="1" applyAlignment="1" applyProtection="1">
      <alignment horizontal="centerContinuous"/>
      <protection hidden="1"/>
    </xf>
    <xf numFmtId="0" fontId="5" fillId="0" borderId="26" xfId="0" applyFont="1" applyBorder="1" applyAlignment="1" applyProtection="1">
      <alignment horizontal="centerContinuous"/>
      <protection hidden="1"/>
    </xf>
    <xf numFmtId="0" fontId="0" fillId="0" borderId="26" xfId="0" applyBorder="1" applyAlignment="1" applyProtection="1">
      <alignment horizontal="centerContinuous"/>
      <protection hidden="1"/>
    </xf>
    <xf numFmtId="0" fontId="0" fillId="0" borderId="28" xfId="0" applyBorder="1" applyProtection="1">
      <protection hidden="1"/>
    </xf>
    <xf numFmtId="0" fontId="0" fillId="0" borderId="20" xfId="0" applyBorder="1" applyProtection="1">
      <protection hidden="1"/>
    </xf>
    <xf numFmtId="3" fontId="0" fillId="0" borderId="29" xfId="0" applyNumberFormat="1" applyBorder="1" applyProtection="1">
      <protection hidden="1"/>
    </xf>
    <xf numFmtId="0" fontId="0" fillId="0" borderId="30" xfId="0" applyBorder="1" applyProtection="1">
      <protection hidden="1"/>
    </xf>
    <xf numFmtId="3" fontId="0" fillId="0" borderId="31" xfId="0" applyNumberFormat="1" applyBorder="1" applyProtection="1">
      <protection hidden="1"/>
    </xf>
    <xf numFmtId="0" fontId="0" fillId="0" borderId="32" xfId="0" applyBorder="1" applyProtection="1">
      <protection hidden="1"/>
    </xf>
    <xf numFmtId="3" fontId="0" fillId="0" borderId="14" xfId="0" applyNumberFormat="1" applyBorder="1" applyProtection="1">
      <protection hidden="1"/>
    </xf>
    <xf numFmtId="0" fontId="0" fillId="0" borderId="15" xfId="0" applyBorder="1" applyProtection="1">
      <protection hidden="1"/>
    </xf>
    <xf numFmtId="0" fontId="0" fillId="0" borderId="33" xfId="0" applyBorder="1" applyProtection="1">
      <protection hidden="1"/>
    </xf>
    <xf numFmtId="0" fontId="0" fillId="0" borderId="34" xfId="0" applyBorder="1" applyProtection="1">
      <protection hidden="1"/>
    </xf>
    <xf numFmtId="0" fontId="7" fillId="0" borderId="16" xfId="0" applyFont="1" applyBorder="1" applyProtection="1">
      <protection hidden="1"/>
    </xf>
    <xf numFmtId="3" fontId="0" fillId="0" borderId="35" xfId="0" applyNumberFormat="1" applyBorder="1" applyProtection="1">
      <protection hidden="1"/>
    </xf>
    <xf numFmtId="0" fontId="0" fillId="0" borderId="36" xfId="0" applyBorder="1" applyProtection="1">
      <protection hidden="1"/>
    </xf>
    <xf numFmtId="3" fontId="0" fillId="0" borderId="37" xfId="0" applyNumberFormat="1" applyBorder="1" applyProtection="1">
      <protection hidden="1"/>
    </xf>
    <xf numFmtId="0" fontId="0" fillId="0" borderId="38" xfId="0" applyBorder="1" applyProtection="1">
      <protection hidden="1"/>
    </xf>
    <xf numFmtId="0" fontId="0" fillId="0" borderId="39" xfId="0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164" fontId="0" fillId="0" borderId="0" xfId="0" applyNumberFormat="1" applyBorder="1" applyProtection="1">
      <protection hidden="1"/>
    </xf>
    <xf numFmtId="0" fontId="0" fillId="0" borderId="11" xfId="0" applyNumberFormat="1" applyBorder="1" applyAlignment="1" applyProtection="1">
      <alignment horizontal="right"/>
      <protection hidden="1"/>
    </xf>
    <xf numFmtId="165" fontId="0" fillId="0" borderId="14" xfId="0" applyNumberFormat="1" applyBorder="1" applyProtection="1">
      <protection hidden="1"/>
    </xf>
    <xf numFmtId="165" fontId="0" fillId="0" borderId="0" xfId="0" applyNumberFormat="1" applyBorder="1" applyProtection="1">
      <protection hidden="1"/>
    </xf>
    <xf numFmtId="0" fontId="6" fillId="0" borderId="36" xfId="0" applyFont="1" applyFill="1" applyBorder="1" applyProtection="1">
      <protection hidden="1"/>
    </xf>
    <xf numFmtId="0" fontId="6" fillId="0" borderId="37" xfId="0" applyFont="1" applyFill="1" applyBorder="1" applyProtection="1">
      <protection hidden="1"/>
    </xf>
    <xf numFmtId="0" fontId="6" fillId="0" borderId="40" xfId="0" applyFont="1" applyFill="1" applyBorder="1" applyProtection="1">
      <protection hidden="1"/>
    </xf>
    <xf numFmtId="165" fontId="6" fillId="0" borderId="37" xfId="0" applyNumberFormat="1" applyFont="1" applyFill="1" applyBorder="1" applyProtection="1">
      <protection hidden="1"/>
    </xf>
    <xf numFmtId="0" fontId="6" fillId="0" borderId="41" xfId="0" applyFont="1" applyFill="1" applyBorder="1" applyProtection="1">
      <protection hidden="1"/>
    </xf>
    <xf numFmtId="0" fontId="6" fillId="0" borderId="0" xfId="0" applyFont="1" applyProtection="1">
      <protection hidden="1"/>
    </xf>
    <xf numFmtId="0" fontId="0" fillId="0" borderId="0" xfId="0" applyAlignment="1" applyProtection="1">
      <protection hidden="1"/>
    </xf>
    <xf numFmtId="0" fontId="4" fillId="0" borderId="14" xfId="0" applyFont="1" applyBorder="1" applyAlignment="1" applyProtection="1">
      <alignment horizontal="left"/>
      <protection hidden="1"/>
    </xf>
    <xf numFmtId="0" fontId="4" fillId="0" borderId="15" xfId="0" applyFont="1" applyBorder="1" applyAlignment="1" applyProtection="1">
      <alignment horizontal="left"/>
      <protection hidden="1"/>
    </xf>
    <xf numFmtId="0" fontId="5" fillId="0" borderId="19" xfId="0" applyFont="1" applyBorder="1" applyAlignment="1" applyProtection="1">
      <alignment horizontal="left"/>
      <protection hidden="1"/>
    </xf>
    <xf numFmtId="0" fontId="5" fillId="0" borderId="20" xfId="0" applyFont="1" applyBorder="1" applyAlignment="1" applyProtection="1">
      <alignment horizontal="left"/>
      <protection hidden="1"/>
    </xf>
    <xf numFmtId="0" fontId="5" fillId="0" borderId="21" xfId="0" applyFont="1" applyBorder="1" applyAlignment="1" applyProtection="1">
      <alignment horizontal="left"/>
      <protection hidden="1"/>
    </xf>
    <xf numFmtId="0" fontId="9" fillId="0" borderId="42" xfId="1" applyFont="1" applyBorder="1" applyAlignment="1" applyProtection="1">
      <alignment horizontal="center"/>
      <protection hidden="1"/>
    </xf>
    <xf numFmtId="0" fontId="9" fillId="0" borderId="43" xfId="1" applyFont="1" applyBorder="1" applyAlignment="1" applyProtection="1">
      <alignment horizontal="center"/>
      <protection hidden="1"/>
    </xf>
    <xf numFmtId="0" fontId="9" fillId="0" borderId="46" xfId="1" applyFont="1" applyBorder="1" applyAlignment="1" applyProtection="1">
      <alignment horizontal="center"/>
      <protection hidden="1"/>
    </xf>
    <xf numFmtId="0" fontId="9" fillId="0" borderId="47" xfId="1" applyFont="1" applyBorder="1" applyAlignment="1" applyProtection="1">
      <alignment horizontal="center"/>
      <protection hidden="1"/>
    </xf>
    <xf numFmtId="0" fontId="9" fillId="0" borderId="48" xfId="1" applyFont="1" applyBorder="1" applyAlignment="1" applyProtection="1">
      <alignment horizontal="left"/>
      <protection hidden="1"/>
    </xf>
    <xf numFmtId="0" fontId="9" fillId="0" borderId="49" xfId="1" applyFont="1" applyBorder="1" applyAlignment="1" applyProtection="1">
      <alignment horizontal="left"/>
      <protection hidden="1"/>
    </xf>
    <xf numFmtId="3" fontId="5" fillId="0" borderId="37" xfId="0" applyNumberFormat="1" applyFont="1" applyFill="1" applyBorder="1" applyAlignment="1" applyProtection="1">
      <alignment horizontal="right"/>
      <protection hidden="1"/>
    </xf>
    <xf numFmtId="3" fontId="5" fillId="0" borderId="59" xfId="0" applyNumberFormat="1" applyFont="1" applyFill="1" applyBorder="1" applyAlignment="1" applyProtection="1">
      <alignment horizontal="right"/>
      <protection hidden="1"/>
    </xf>
    <xf numFmtId="0" fontId="18" fillId="0" borderId="13" xfId="1" applyFont="1" applyFill="1" applyBorder="1" applyAlignment="1" applyProtection="1">
      <alignment horizontal="left" wrapText="1"/>
      <protection hidden="1"/>
    </xf>
    <xf numFmtId="0" fontId="0" fillId="0" borderId="0" xfId="0" applyFill="1" applyAlignment="1" applyProtection="1">
      <alignment horizontal="left" wrapText="1"/>
      <protection hidden="1"/>
    </xf>
    <xf numFmtId="0" fontId="13" fillId="0" borderId="0" xfId="1" applyFont="1" applyAlignment="1" applyProtection="1">
      <alignment horizontal="center"/>
      <protection hidden="1"/>
    </xf>
    <xf numFmtId="0" fontId="9" fillId="0" borderId="42" xfId="1" applyFont="1" applyFill="1" applyBorder="1" applyAlignment="1" applyProtection="1">
      <alignment horizontal="center"/>
      <protection hidden="1"/>
    </xf>
    <xf numFmtId="0" fontId="9" fillId="0" borderId="43" xfId="1" applyFont="1" applyFill="1" applyBorder="1" applyAlignment="1" applyProtection="1">
      <alignment horizontal="center"/>
      <protection hidden="1"/>
    </xf>
    <xf numFmtId="49" fontId="9" fillId="0" borderId="46" xfId="1" applyNumberFormat="1" applyFont="1" applyFill="1" applyBorder="1" applyAlignment="1" applyProtection="1">
      <alignment horizontal="center"/>
      <protection hidden="1"/>
    </xf>
    <xf numFmtId="0" fontId="9" fillId="0" borderId="47" xfId="1" applyFont="1" applyFill="1" applyBorder="1" applyAlignment="1" applyProtection="1">
      <alignment horizontal="center"/>
      <protection hidden="1"/>
    </xf>
    <xf numFmtId="0" fontId="9" fillId="0" borderId="48" xfId="1" applyFill="1" applyBorder="1" applyAlignment="1" applyProtection="1">
      <alignment horizontal="center" shrinkToFit="1"/>
      <protection hidden="1"/>
    </xf>
    <xf numFmtId="0" fontId="9" fillId="0" borderId="49" xfId="1" applyFill="1" applyBorder="1" applyAlignment="1" applyProtection="1">
      <alignment horizontal="center" shrinkToFit="1"/>
      <protection hidden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36"/>
  <sheetViews>
    <sheetView tabSelected="1" topLeftCell="A10" workbookViewId="0">
      <selection activeCell="F38" sqref="F38"/>
    </sheetView>
  </sheetViews>
  <sheetFormatPr defaultRowHeight="12.75"/>
  <cols>
    <col min="1" max="1" width="2" style="65" customWidth="1"/>
    <col min="2" max="2" width="15" style="65" customWidth="1"/>
    <col min="3" max="3" width="15.85546875" style="65" customWidth="1"/>
    <col min="4" max="4" width="14.5703125" style="65" customWidth="1"/>
    <col min="5" max="5" width="13.5703125" style="65" customWidth="1"/>
    <col min="6" max="6" width="16.5703125" style="65" customWidth="1"/>
    <col min="7" max="7" width="15.28515625" style="65" customWidth="1"/>
    <col min="8" max="16384" width="9.140625" style="65"/>
  </cols>
  <sheetData>
    <row r="1" spans="1:57" ht="21.75" customHeight="1">
      <c r="A1" s="71" t="s">
        <v>0</v>
      </c>
      <c r="B1" s="124"/>
      <c r="C1" s="124"/>
      <c r="D1" s="124"/>
      <c r="E1" s="124"/>
      <c r="F1" s="124"/>
      <c r="G1" s="124"/>
    </row>
    <row r="2" spans="1:57" ht="15" customHeight="1" thickBot="1"/>
    <row r="3" spans="1:57" ht="12.95" customHeight="1">
      <c r="A3" s="125" t="s">
        <v>1</v>
      </c>
      <c r="B3" s="126"/>
      <c r="C3" s="127" t="s">
        <v>2</v>
      </c>
      <c r="D3" s="127"/>
      <c r="E3" s="127"/>
      <c r="F3" s="127" t="s">
        <v>3</v>
      </c>
      <c r="G3" s="128"/>
    </row>
    <row r="4" spans="1:57" ht="12.95" customHeight="1">
      <c r="A4" s="129"/>
      <c r="B4" s="130"/>
      <c r="C4" s="131" t="s">
        <v>71</v>
      </c>
      <c r="D4" s="132"/>
      <c r="E4" s="132"/>
      <c r="F4" s="69"/>
      <c r="G4" s="133"/>
    </row>
    <row r="5" spans="1:57" ht="12.95" customHeight="1">
      <c r="A5" s="134" t="s">
        <v>5</v>
      </c>
      <c r="B5" s="135"/>
      <c r="C5" s="136" t="s">
        <v>6</v>
      </c>
      <c r="D5" s="136"/>
      <c r="E5" s="136"/>
      <c r="F5" s="137" t="s">
        <v>7</v>
      </c>
      <c r="G5" s="138"/>
    </row>
    <row r="6" spans="1:57" ht="12.95" customHeight="1">
      <c r="A6" s="129"/>
      <c r="B6" s="130"/>
      <c r="C6" s="131" t="s">
        <v>70</v>
      </c>
      <c r="D6" s="132"/>
      <c r="E6" s="132"/>
      <c r="F6" s="139"/>
      <c r="G6" s="133"/>
    </row>
    <row r="7" spans="1:57">
      <c r="A7" s="134" t="s">
        <v>8</v>
      </c>
      <c r="B7" s="136"/>
      <c r="C7" s="188"/>
      <c r="D7" s="189"/>
      <c r="E7" s="140" t="s">
        <v>9</v>
      </c>
      <c r="F7" s="141"/>
      <c r="G7" s="142">
        <v>348</v>
      </c>
      <c r="H7" s="143"/>
      <c r="I7" s="143"/>
    </row>
    <row r="8" spans="1:57">
      <c r="A8" s="134" t="s">
        <v>10</v>
      </c>
      <c r="B8" s="136"/>
      <c r="C8" s="188" t="s">
        <v>165</v>
      </c>
      <c r="D8" s="189"/>
      <c r="E8" s="137" t="s">
        <v>11</v>
      </c>
      <c r="F8" s="136"/>
      <c r="G8" s="144">
        <f>IF(PocetMJ=0,,ROUND((F30+F32)/PocetMJ,1))</f>
        <v>0</v>
      </c>
    </row>
    <row r="9" spans="1:57">
      <c r="A9" s="145" t="s">
        <v>12</v>
      </c>
      <c r="B9" s="146"/>
      <c r="C9" s="146"/>
      <c r="D9" s="146"/>
      <c r="E9" s="147" t="s">
        <v>13</v>
      </c>
      <c r="F9" s="146"/>
      <c r="G9" s="148"/>
    </row>
    <row r="10" spans="1:57">
      <c r="A10" s="149" t="s">
        <v>14</v>
      </c>
      <c r="B10" s="69"/>
      <c r="C10" s="69"/>
      <c r="D10" s="69"/>
      <c r="E10" s="150" t="s">
        <v>15</v>
      </c>
      <c r="F10" s="69"/>
      <c r="G10" s="133"/>
      <c r="BA10" s="94"/>
      <c r="BB10" s="94"/>
      <c r="BC10" s="94"/>
      <c r="BD10" s="94"/>
      <c r="BE10" s="94"/>
    </row>
    <row r="11" spans="1:57">
      <c r="A11" s="149"/>
      <c r="B11" s="69"/>
      <c r="C11" s="69"/>
      <c r="D11" s="69"/>
      <c r="E11" s="190"/>
      <c r="F11" s="191"/>
      <c r="G11" s="192"/>
    </row>
    <row r="12" spans="1:57" ht="28.5" customHeight="1" thickBot="1">
      <c r="A12" s="151" t="s">
        <v>16</v>
      </c>
      <c r="B12" s="152"/>
      <c r="C12" s="152"/>
      <c r="D12" s="152"/>
      <c r="E12" s="153"/>
      <c r="F12" s="153"/>
      <c r="G12" s="154"/>
    </row>
    <row r="13" spans="1:57" ht="17.25" customHeight="1" thickBot="1">
      <c r="A13" s="155" t="s">
        <v>17</v>
      </c>
      <c r="B13" s="156"/>
      <c r="C13" s="157"/>
      <c r="D13" s="158" t="s">
        <v>18</v>
      </c>
      <c r="E13" s="159"/>
      <c r="F13" s="159"/>
      <c r="G13" s="157"/>
    </row>
    <row r="14" spans="1:57" ht="15.95" customHeight="1">
      <c r="A14" s="160"/>
      <c r="B14" s="161" t="s">
        <v>19</v>
      </c>
      <c r="C14" s="162">
        <f>Dodavka</f>
        <v>0</v>
      </c>
      <c r="D14" s="163" t="str">
        <f>Rekapitulace!A19</f>
        <v>Dočasné dopravní značení</v>
      </c>
      <c r="E14" s="164"/>
      <c r="F14" s="165"/>
      <c r="G14" s="162">
        <f>Rekapitulace!I19</f>
        <v>0</v>
      </c>
    </row>
    <row r="15" spans="1:57" ht="15.95" customHeight="1">
      <c r="A15" s="160" t="s">
        <v>20</v>
      </c>
      <c r="B15" s="161" t="s">
        <v>21</v>
      </c>
      <c r="C15" s="162">
        <f>Mont</f>
        <v>0</v>
      </c>
      <c r="D15" s="145" t="str">
        <f>Rekapitulace!A20</f>
        <v>Geodetické zaměření skutečného provedení, včetně g</v>
      </c>
      <c r="E15" s="166"/>
      <c r="F15" s="167"/>
      <c r="G15" s="162">
        <f>Rekapitulace!I20</f>
        <v>0</v>
      </c>
    </row>
    <row r="16" spans="1:57" ht="15.95" customHeight="1">
      <c r="A16" s="160" t="s">
        <v>22</v>
      </c>
      <c r="B16" s="161" t="s">
        <v>23</v>
      </c>
      <c r="C16" s="162">
        <f>HSV</f>
        <v>0</v>
      </c>
      <c r="D16" s="145" t="str">
        <f>Rekapitulace!A21</f>
        <v>Vytyčení stavby oprávněným geodetem</v>
      </c>
      <c r="E16" s="166"/>
      <c r="F16" s="167"/>
      <c r="G16" s="162">
        <f>Rekapitulace!I21</f>
        <v>0</v>
      </c>
    </row>
    <row r="17" spans="1:7" ht="15.95" customHeight="1">
      <c r="A17" s="168" t="s">
        <v>24</v>
      </c>
      <c r="B17" s="161" t="s">
        <v>25</v>
      </c>
      <c r="C17" s="162">
        <f>PSV</f>
        <v>0</v>
      </c>
      <c r="D17" s="145" t="str">
        <f>Rekapitulace!A22</f>
        <v>Vytyčení stávajících inž. sítí</v>
      </c>
      <c r="E17" s="166"/>
      <c r="F17" s="167"/>
      <c r="G17" s="162">
        <f>Rekapitulace!I22</f>
        <v>0</v>
      </c>
    </row>
    <row r="18" spans="1:7" ht="15.95" customHeight="1">
      <c r="A18" s="169" t="s">
        <v>26</v>
      </c>
      <c r="B18" s="161"/>
      <c r="C18" s="162">
        <f>SUM(C14:C17)</f>
        <v>0</v>
      </c>
      <c r="D18" s="170" t="str">
        <f>Rekapitulace!A23</f>
        <v>ZUK, DDZ - chodník , vyřízení včetně správních pop</v>
      </c>
      <c r="E18" s="166"/>
      <c r="F18" s="167"/>
      <c r="G18" s="162">
        <f>Rekapitulace!I23</f>
        <v>0</v>
      </c>
    </row>
    <row r="19" spans="1:7" ht="15.95" customHeight="1">
      <c r="A19" s="169"/>
      <c r="B19" s="161"/>
      <c r="C19" s="162"/>
      <c r="D19" s="145"/>
      <c r="E19" s="166"/>
      <c r="F19" s="167"/>
      <c r="G19" s="162"/>
    </row>
    <row r="20" spans="1:7" ht="15.95" customHeight="1">
      <c r="A20" s="169" t="s">
        <v>27</v>
      </c>
      <c r="B20" s="161"/>
      <c r="C20" s="162">
        <f>HZS</f>
        <v>0</v>
      </c>
      <c r="D20" s="145"/>
      <c r="E20" s="166"/>
      <c r="F20" s="167"/>
      <c r="G20" s="162"/>
    </row>
    <row r="21" spans="1:7" ht="15.95" customHeight="1">
      <c r="A21" s="149" t="s">
        <v>28</v>
      </c>
      <c r="B21" s="69"/>
      <c r="C21" s="162">
        <f>C18+C20</f>
        <v>0</v>
      </c>
      <c r="D21" s="145" t="s">
        <v>29</v>
      </c>
      <c r="E21" s="166"/>
      <c r="F21" s="167"/>
      <c r="G21" s="162">
        <f>G22-SUM(G14:G20)</f>
        <v>0</v>
      </c>
    </row>
    <row r="22" spans="1:7" ht="15.95" customHeight="1" thickBot="1">
      <c r="A22" s="145" t="s">
        <v>30</v>
      </c>
      <c r="B22" s="146"/>
      <c r="C22" s="171">
        <f>C21+G22</f>
        <v>0</v>
      </c>
      <c r="D22" s="172" t="s">
        <v>31</v>
      </c>
      <c r="E22" s="173"/>
      <c r="F22" s="174"/>
      <c r="G22" s="162">
        <f>VRN</f>
        <v>0</v>
      </c>
    </row>
    <row r="23" spans="1:7">
      <c r="A23" s="125" t="s">
        <v>32</v>
      </c>
      <c r="B23" s="127"/>
      <c r="C23" s="175" t="s">
        <v>33</v>
      </c>
      <c r="D23" s="127"/>
      <c r="E23" s="175" t="s">
        <v>34</v>
      </c>
      <c r="F23" s="127"/>
      <c r="G23" s="128"/>
    </row>
    <row r="24" spans="1:7">
      <c r="A24" s="134"/>
      <c r="B24" s="136" t="s">
        <v>167</v>
      </c>
      <c r="C24" s="120" t="s">
        <v>35</v>
      </c>
      <c r="D24" s="121"/>
      <c r="E24" s="137" t="s">
        <v>35</v>
      </c>
      <c r="F24" s="136"/>
      <c r="G24" s="138"/>
    </row>
    <row r="25" spans="1:7">
      <c r="A25" s="149" t="s">
        <v>36</v>
      </c>
      <c r="B25" s="176"/>
      <c r="C25" s="122" t="s">
        <v>36</v>
      </c>
      <c r="D25" s="123"/>
      <c r="E25" s="150" t="s">
        <v>36</v>
      </c>
      <c r="F25" s="69"/>
      <c r="G25" s="133"/>
    </row>
    <row r="26" spans="1:7">
      <c r="A26" s="149"/>
      <c r="B26" s="177">
        <v>42183</v>
      </c>
      <c r="C26" s="122" t="s">
        <v>37</v>
      </c>
      <c r="D26" s="123"/>
      <c r="E26" s="150" t="s">
        <v>38</v>
      </c>
      <c r="F26" s="69"/>
      <c r="G26" s="133"/>
    </row>
    <row r="27" spans="1:7">
      <c r="A27" s="149"/>
      <c r="B27" s="69"/>
      <c r="C27" s="122"/>
      <c r="D27" s="123"/>
      <c r="E27" s="150"/>
      <c r="F27" s="69"/>
      <c r="G27" s="133"/>
    </row>
    <row r="28" spans="1:7" ht="97.5" customHeight="1">
      <c r="A28" s="149"/>
      <c r="B28" s="69"/>
      <c r="C28" s="122"/>
      <c r="D28" s="123"/>
      <c r="E28" s="150"/>
      <c r="F28" s="69"/>
      <c r="G28" s="133"/>
    </row>
    <row r="29" spans="1:7">
      <c r="A29" s="134" t="s">
        <v>39</v>
      </c>
      <c r="B29" s="136"/>
      <c r="C29" s="178">
        <v>0</v>
      </c>
      <c r="D29" s="136" t="s">
        <v>40</v>
      </c>
      <c r="E29" s="137"/>
      <c r="F29" s="179">
        <v>0</v>
      </c>
      <c r="G29" s="138"/>
    </row>
    <row r="30" spans="1:7">
      <c r="A30" s="134" t="s">
        <v>39</v>
      </c>
      <c r="B30" s="136"/>
      <c r="C30" s="178">
        <v>15</v>
      </c>
      <c r="D30" s="136" t="s">
        <v>40</v>
      </c>
      <c r="E30" s="137"/>
      <c r="F30" s="179">
        <v>0</v>
      </c>
      <c r="G30" s="138"/>
    </row>
    <row r="31" spans="1:7">
      <c r="A31" s="134" t="s">
        <v>41</v>
      </c>
      <c r="B31" s="136"/>
      <c r="C31" s="178">
        <v>15</v>
      </c>
      <c r="D31" s="136" t="s">
        <v>40</v>
      </c>
      <c r="E31" s="137"/>
      <c r="F31" s="180">
        <f>ROUND(PRODUCT(F30,C31/100),0)</f>
        <v>0</v>
      </c>
      <c r="G31" s="148"/>
    </row>
    <row r="32" spans="1:7">
      <c r="A32" s="134" t="s">
        <v>39</v>
      </c>
      <c r="B32" s="136"/>
      <c r="C32" s="178">
        <v>21</v>
      </c>
      <c r="D32" s="136" t="s">
        <v>40</v>
      </c>
      <c r="E32" s="137"/>
      <c r="F32" s="179">
        <f>C22</f>
        <v>0</v>
      </c>
      <c r="G32" s="138"/>
    </row>
    <row r="33" spans="1:8">
      <c r="A33" s="134" t="s">
        <v>41</v>
      </c>
      <c r="B33" s="136"/>
      <c r="C33" s="178">
        <v>21</v>
      </c>
      <c r="D33" s="136" t="s">
        <v>40</v>
      </c>
      <c r="E33" s="137"/>
      <c r="F33" s="180">
        <f>ROUND(PRODUCT(F32,C33/100),0)</f>
        <v>0</v>
      </c>
      <c r="G33" s="148"/>
    </row>
    <row r="34" spans="1:8" s="186" customFormat="1" ht="19.5" customHeight="1" thickBot="1">
      <c r="A34" s="181" t="s">
        <v>42</v>
      </c>
      <c r="B34" s="182"/>
      <c r="C34" s="182"/>
      <c r="D34" s="182"/>
      <c r="E34" s="183"/>
      <c r="F34" s="184">
        <f>ROUND(SUM(F30:F33),0)</f>
        <v>0</v>
      </c>
      <c r="G34" s="185"/>
    </row>
    <row r="36" spans="1:8">
      <c r="A36" s="187" t="s">
        <v>43</v>
      </c>
      <c r="B36" s="187"/>
      <c r="C36" s="187"/>
      <c r="D36" s="187"/>
      <c r="E36" s="187"/>
      <c r="F36" s="187"/>
      <c r="G36" s="187"/>
      <c r="H36" s="65" t="s">
        <v>4</v>
      </c>
    </row>
  </sheetData>
  <sheetProtection password="8879" sheet="1" objects="1" scenarios="1"/>
  <mergeCells count="3">
    <mergeCell ref="C7:D7"/>
    <mergeCell ref="C8:D8"/>
    <mergeCell ref="E11:G11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  <ignoredErrors>
    <ignoredError sqref="F32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5"/>
  <sheetViews>
    <sheetView workbookViewId="0">
      <selection activeCell="F32" sqref="F32"/>
    </sheetView>
  </sheetViews>
  <sheetFormatPr defaultRowHeight="12.75"/>
  <cols>
    <col min="1" max="1" width="5.85546875" style="65" customWidth="1"/>
    <col min="2" max="2" width="6.140625" style="65" customWidth="1"/>
    <col min="3" max="3" width="11.42578125" style="65" customWidth="1"/>
    <col min="4" max="4" width="15.85546875" style="65" customWidth="1"/>
    <col min="5" max="5" width="11.28515625" style="65" customWidth="1"/>
    <col min="6" max="6" width="10.85546875" style="65" customWidth="1"/>
    <col min="7" max="7" width="11" style="65" customWidth="1"/>
    <col min="8" max="8" width="11.140625" style="65" customWidth="1"/>
    <col min="9" max="9" width="10.7109375" style="65" customWidth="1"/>
    <col min="10" max="16384" width="9.140625" style="65"/>
  </cols>
  <sheetData>
    <row r="1" spans="1:57" ht="13.5" thickTop="1">
      <c r="A1" s="193" t="s">
        <v>5</v>
      </c>
      <c r="B1" s="194"/>
      <c r="C1" s="59" t="str">
        <f>CONCATENATE(cislostavby," ",nazevstavby)</f>
        <v xml:space="preserve"> OPRAVA POVRCHŮ CEST - KRAVÍ HORA</v>
      </c>
      <c r="D1" s="60"/>
      <c r="E1" s="61"/>
      <c r="F1" s="60"/>
      <c r="G1" s="62"/>
      <c r="H1" s="63"/>
      <c r="I1" s="64"/>
    </row>
    <row r="2" spans="1:57" ht="13.5" thickBot="1">
      <c r="A2" s="195" t="s">
        <v>1</v>
      </c>
      <c r="B2" s="196"/>
      <c r="C2" s="66" t="str">
        <f>CONCATENATE(cisloobjektu," ",nazevobjektu)</f>
        <v xml:space="preserve"> ÚSEK 3 - RYBKOVA x ÚVOZ</v>
      </c>
      <c r="D2" s="67"/>
      <c r="E2" s="68"/>
      <c r="F2" s="67"/>
      <c r="G2" s="197"/>
      <c r="H2" s="197"/>
      <c r="I2" s="198"/>
    </row>
    <row r="3" spans="1:57" ht="13.5" thickTop="1">
      <c r="F3" s="69"/>
    </row>
    <row r="4" spans="1:57" ht="19.5" customHeight="1">
      <c r="A4" s="70" t="s">
        <v>44</v>
      </c>
      <c r="B4" s="71"/>
      <c r="C4" s="71"/>
      <c r="D4" s="71"/>
      <c r="E4" s="72"/>
      <c r="F4" s="71"/>
      <c r="G4" s="71"/>
      <c r="H4" s="71"/>
      <c r="I4" s="71"/>
    </row>
    <row r="5" spans="1:57" ht="13.5" thickBot="1"/>
    <row r="6" spans="1:57" s="69" customFormat="1" ht="13.5" thickBot="1">
      <c r="A6" s="73"/>
      <c r="B6" s="74" t="s">
        <v>45</v>
      </c>
      <c r="C6" s="74"/>
      <c r="D6" s="75"/>
      <c r="E6" s="76" t="s">
        <v>46</v>
      </c>
      <c r="F6" s="77" t="s">
        <v>47</v>
      </c>
      <c r="G6" s="77" t="s">
        <v>48</v>
      </c>
      <c r="H6" s="77" t="s">
        <v>49</v>
      </c>
      <c r="I6" s="78" t="s">
        <v>27</v>
      </c>
    </row>
    <row r="7" spans="1:57" s="69" customFormat="1">
      <c r="A7" s="79" t="str">
        <f>Položky!B7</f>
        <v>1</v>
      </c>
      <c r="B7" s="80" t="str">
        <f>Položky!C7</f>
        <v>Zemní práce</v>
      </c>
      <c r="C7" s="81"/>
      <c r="D7" s="82"/>
      <c r="E7" s="83">
        <f>Položky!BA25</f>
        <v>0</v>
      </c>
      <c r="F7" s="84">
        <f>Položky!BB25</f>
        <v>0</v>
      </c>
      <c r="G7" s="84">
        <f>Položky!BC25</f>
        <v>0</v>
      </c>
      <c r="H7" s="84">
        <f>Položky!BD25</f>
        <v>0</v>
      </c>
      <c r="I7" s="85">
        <f>Položky!BE25</f>
        <v>0</v>
      </c>
    </row>
    <row r="8" spans="1:57" s="69" customFormat="1">
      <c r="A8" s="79" t="str">
        <f>Položky!B26</f>
        <v>2</v>
      </c>
      <c r="B8" s="80" t="str">
        <f>Položky!C26</f>
        <v>Základy,zvláštní zakládání</v>
      </c>
      <c r="C8" s="81"/>
      <c r="D8" s="82"/>
      <c r="E8" s="83">
        <f>Položky!BA28</f>
        <v>0</v>
      </c>
      <c r="F8" s="84">
        <f>Položky!BB28</f>
        <v>0</v>
      </c>
      <c r="G8" s="84">
        <f>Položky!BC28</f>
        <v>0</v>
      </c>
      <c r="H8" s="84">
        <f>Položky!BD28</f>
        <v>0</v>
      </c>
      <c r="I8" s="85">
        <f>Položky!BE28</f>
        <v>0</v>
      </c>
    </row>
    <row r="9" spans="1:57" s="69" customFormat="1">
      <c r="A9" s="79" t="str">
        <f>Položky!B29</f>
        <v>5</v>
      </c>
      <c r="B9" s="80" t="str">
        <f>Položky!C29</f>
        <v>Komunikace</v>
      </c>
      <c r="C9" s="81"/>
      <c r="D9" s="82"/>
      <c r="E9" s="83">
        <f>Položky!BA44</f>
        <v>0</v>
      </c>
      <c r="F9" s="84">
        <f>Položky!BB44</f>
        <v>0</v>
      </c>
      <c r="G9" s="84">
        <f>Položky!BC44</f>
        <v>0</v>
      </c>
      <c r="H9" s="84">
        <f>Položky!BD44</f>
        <v>0</v>
      </c>
      <c r="I9" s="85">
        <f>Položky!BE44</f>
        <v>0</v>
      </c>
    </row>
    <row r="10" spans="1:57" s="69" customFormat="1">
      <c r="A10" s="79" t="str">
        <f>Položky!B45</f>
        <v>8</v>
      </c>
      <c r="B10" s="80" t="str">
        <f>Položky!C45</f>
        <v>Trubní vedení</v>
      </c>
      <c r="C10" s="81"/>
      <c r="D10" s="82"/>
      <c r="E10" s="83">
        <f>Položky!BA47</f>
        <v>0</v>
      </c>
      <c r="F10" s="84">
        <f>Položky!BB47</f>
        <v>0</v>
      </c>
      <c r="G10" s="84">
        <f>Položky!BC47</f>
        <v>0</v>
      </c>
      <c r="H10" s="84">
        <f>Položky!BD47</f>
        <v>0</v>
      </c>
      <c r="I10" s="85">
        <f>Položky!BE47</f>
        <v>0</v>
      </c>
    </row>
    <row r="11" spans="1:57" s="69" customFormat="1">
      <c r="A11" s="79" t="str">
        <f>Položky!B48</f>
        <v>91</v>
      </c>
      <c r="B11" s="80" t="str">
        <f>Položky!C48</f>
        <v>Doplňující práce na komunikaci</v>
      </c>
      <c r="C11" s="81"/>
      <c r="D11" s="82"/>
      <c r="E11" s="83">
        <f>Položky!BA60</f>
        <v>0</v>
      </c>
      <c r="F11" s="84">
        <f>Položky!BB60</f>
        <v>0</v>
      </c>
      <c r="G11" s="84">
        <f>Položky!BC60</f>
        <v>0</v>
      </c>
      <c r="H11" s="84">
        <f>Položky!BD60</f>
        <v>0</v>
      </c>
      <c r="I11" s="85">
        <f>Položky!BE60</f>
        <v>0</v>
      </c>
    </row>
    <row r="12" spans="1:57" s="69" customFormat="1">
      <c r="A12" s="79" t="str">
        <f>Položky!B61</f>
        <v>96</v>
      </c>
      <c r="B12" s="80" t="str">
        <f>Položky!C61</f>
        <v>Přesuny suti a vybouraných hmot</v>
      </c>
      <c r="C12" s="81"/>
      <c r="D12" s="82"/>
      <c r="E12" s="83">
        <f>Položky!BA65</f>
        <v>0</v>
      </c>
      <c r="F12" s="84">
        <f>Položky!BB65</f>
        <v>0</v>
      </c>
      <c r="G12" s="84">
        <f>Položky!BC65</f>
        <v>0</v>
      </c>
      <c r="H12" s="84">
        <f>Položky!BD65</f>
        <v>0</v>
      </c>
      <c r="I12" s="85">
        <f>Položky!BE65</f>
        <v>0</v>
      </c>
    </row>
    <row r="13" spans="1:57" s="69" customFormat="1" ht="13.5" thickBot="1">
      <c r="A13" s="79" t="str">
        <f>Položky!B66</f>
        <v>99</v>
      </c>
      <c r="B13" s="80" t="str">
        <f>Položky!C66</f>
        <v>Staveništní přesun hmot</v>
      </c>
      <c r="C13" s="81"/>
      <c r="D13" s="82"/>
      <c r="E13" s="83">
        <f>Položky!BA68</f>
        <v>0</v>
      </c>
      <c r="F13" s="84">
        <f>Položky!BB68</f>
        <v>0</v>
      </c>
      <c r="G13" s="84">
        <f>Položky!BC68</f>
        <v>0</v>
      </c>
      <c r="H13" s="84">
        <f>Položky!BD68</f>
        <v>0</v>
      </c>
      <c r="I13" s="85">
        <f>Položky!BE68</f>
        <v>0</v>
      </c>
    </row>
    <row r="14" spans="1:57" s="91" customFormat="1" ht="13.5" thickBot="1">
      <c r="A14" s="86"/>
      <c r="B14" s="74" t="s">
        <v>50</v>
      </c>
      <c r="C14" s="74"/>
      <c r="D14" s="87"/>
      <c r="E14" s="88">
        <f>SUM(E7:E13)</f>
        <v>0</v>
      </c>
      <c r="F14" s="89">
        <f>SUM(F7:F13)</f>
        <v>0</v>
      </c>
      <c r="G14" s="89">
        <f>SUM(G7:G13)</f>
        <v>0</v>
      </c>
      <c r="H14" s="89">
        <f>SUM(H7:H13)</f>
        <v>0</v>
      </c>
      <c r="I14" s="90">
        <f>SUM(I7:I13)</f>
        <v>0</v>
      </c>
    </row>
    <row r="15" spans="1:57">
      <c r="A15" s="81"/>
      <c r="B15" s="81"/>
      <c r="C15" s="81"/>
      <c r="D15" s="81"/>
      <c r="E15" s="81"/>
      <c r="F15" s="81"/>
      <c r="G15" s="81"/>
      <c r="H15" s="81"/>
      <c r="I15" s="81"/>
    </row>
    <row r="16" spans="1:57" ht="19.5" customHeight="1">
      <c r="A16" s="92" t="s">
        <v>51</v>
      </c>
      <c r="B16" s="92"/>
      <c r="C16" s="92"/>
      <c r="D16" s="92"/>
      <c r="E16" s="92"/>
      <c r="F16" s="92"/>
      <c r="G16" s="93"/>
      <c r="H16" s="92"/>
      <c r="I16" s="92"/>
      <c r="BA16" s="94"/>
      <c r="BB16" s="94"/>
      <c r="BC16" s="94"/>
      <c r="BD16" s="94"/>
      <c r="BE16" s="94"/>
    </row>
    <row r="17" spans="1:53" ht="13.5" thickBot="1">
      <c r="A17" s="95"/>
      <c r="B17" s="95"/>
      <c r="C17" s="95"/>
      <c r="D17" s="95"/>
      <c r="E17" s="95"/>
      <c r="F17" s="95"/>
      <c r="G17" s="95"/>
      <c r="H17" s="95"/>
      <c r="I17" s="95"/>
    </row>
    <row r="18" spans="1:53">
      <c r="A18" s="96" t="s">
        <v>52</v>
      </c>
      <c r="B18" s="97"/>
      <c r="C18" s="97"/>
      <c r="D18" s="98"/>
      <c r="E18" s="99" t="s">
        <v>53</v>
      </c>
      <c r="F18" s="100" t="s">
        <v>54</v>
      </c>
      <c r="G18" s="101" t="s">
        <v>55</v>
      </c>
      <c r="H18" s="102"/>
      <c r="I18" s="103" t="s">
        <v>53</v>
      </c>
    </row>
    <row r="19" spans="1:53">
      <c r="A19" s="104" t="s">
        <v>160</v>
      </c>
      <c r="B19" s="105"/>
      <c r="C19" s="105"/>
      <c r="D19" s="106"/>
      <c r="E19" s="58"/>
      <c r="F19" s="107">
        <v>0</v>
      </c>
      <c r="G19" s="108">
        <f>CHOOSE(BA19+1,HSV+PSV,HSV+PSV+Mont,HSV+PSV+Dodavka+Mont,HSV,PSV,Mont,Dodavka,Mont+Dodavka,0)</f>
        <v>0</v>
      </c>
      <c r="H19" s="109"/>
      <c r="I19" s="110">
        <f>E19+F19*G19/100</f>
        <v>0</v>
      </c>
      <c r="BA19" s="65">
        <v>0</v>
      </c>
    </row>
    <row r="20" spans="1:53">
      <c r="A20" s="104" t="s">
        <v>161</v>
      </c>
      <c r="B20" s="105"/>
      <c r="C20" s="105"/>
      <c r="D20" s="106"/>
      <c r="E20" s="58"/>
      <c r="F20" s="107">
        <v>0</v>
      </c>
      <c r="G20" s="108">
        <f>CHOOSE(BA20+1,HSV+PSV,HSV+PSV+Mont,HSV+PSV+Dodavka+Mont,HSV,PSV,Mont,Dodavka,Mont+Dodavka,0)</f>
        <v>0</v>
      </c>
      <c r="H20" s="109"/>
      <c r="I20" s="110">
        <f>E20+F20*G20/100</f>
        <v>0</v>
      </c>
      <c r="BA20" s="65">
        <v>0</v>
      </c>
    </row>
    <row r="21" spans="1:53">
      <c r="A21" s="104" t="s">
        <v>162</v>
      </c>
      <c r="B21" s="105"/>
      <c r="C21" s="105"/>
      <c r="D21" s="106"/>
      <c r="E21" s="58"/>
      <c r="F21" s="107">
        <v>0</v>
      </c>
      <c r="G21" s="108">
        <f>CHOOSE(BA21+1,HSV+PSV,HSV+PSV+Mont,HSV+PSV+Dodavka+Mont,HSV,PSV,Mont,Dodavka,Mont+Dodavka,0)</f>
        <v>0</v>
      </c>
      <c r="H21" s="109"/>
      <c r="I21" s="110">
        <f>E21+F21*G21/100</f>
        <v>0</v>
      </c>
      <c r="BA21" s="65">
        <v>0</v>
      </c>
    </row>
    <row r="22" spans="1:53">
      <c r="A22" s="104" t="s">
        <v>163</v>
      </c>
      <c r="B22" s="105"/>
      <c r="C22" s="105"/>
      <c r="D22" s="106"/>
      <c r="E22" s="58"/>
      <c r="F22" s="107">
        <v>0</v>
      </c>
      <c r="G22" s="108">
        <f>CHOOSE(BA22+1,HSV+PSV,HSV+PSV+Mont,HSV+PSV+Dodavka+Mont,HSV,PSV,Mont,Dodavka,Mont+Dodavka,0)</f>
        <v>0</v>
      </c>
      <c r="H22" s="109"/>
      <c r="I22" s="110">
        <f>E22+F22*G22/100</f>
        <v>0</v>
      </c>
      <c r="BA22" s="65">
        <v>0</v>
      </c>
    </row>
    <row r="23" spans="1:53">
      <c r="A23" s="104" t="s">
        <v>164</v>
      </c>
      <c r="B23" s="105"/>
      <c r="C23" s="105"/>
      <c r="D23" s="106"/>
      <c r="E23" s="58"/>
      <c r="F23" s="107">
        <v>0</v>
      </c>
      <c r="G23" s="108">
        <f>CHOOSE(BA23+1,HSV+PSV,HSV+PSV+Mont,HSV+PSV+Dodavka+Mont,HSV,PSV,Mont,Dodavka,Mont+Dodavka,0)</f>
        <v>0</v>
      </c>
      <c r="H23" s="109"/>
      <c r="I23" s="110">
        <f>E23+F23*G23/100</f>
        <v>0</v>
      </c>
      <c r="BA23" s="65">
        <v>0</v>
      </c>
    </row>
    <row r="24" spans="1:53" ht="13.5" thickBot="1">
      <c r="A24" s="111"/>
      <c r="B24" s="112" t="s">
        <v>56</v>
      </c>
      <c r="C24" s="113"/>
      <c r="D24" s="114"/>
      <c r="E24" s="115"/>
      <c r="F24" s="116"/>
      <c r="G24" s="116"/>
      <c r="H24" s="199">
        <f>SUM(I19:I23)</f>
        <v>0</v>
      </c>
      <c r="I24" s="200"/>
    </row>
    <row r="25" spans="1:53">
      <c r="A25" s="95"/>
      <c r="B25" s="95"/>
      <c r="C25" s="95"/>
      <c r="D25" s="95"/>
      <c r="E25" s="95"/>
      <c r="F25" s="95"/>
      <c r="G25" s="95"/>
      <c r="H25" s="95"/>
      <c r="I25" s="95"/>
    </row>
    <row r="26" spans="1:53">
      <c r="B26" s="91"/>
      <c r="F26" s="117"/>
      <c r="G26" s="118"/>
      <c r="H26" s="118"/>
      <c r="I26" s="119"/>
    </row>
    <row r="27" spans="1:53">
      <c r="F27" s="117"/>
      <c r="G27" s="118"/>
      <c r="H27" s="118"/>
      <c r="I27" s="119"/>
    </row>
    <row r="28" spans="1:53">
      <c r="F28" s="117"/>
      <c r="G28" s="118"/>
      <c r="H28" s="118"/>
      <c r="I28" s="119"/>
    </row>
    <row r="29" spans="1:53">
      <c r="F29" s="117"/>
      <c r="G29" s="118"/>
      <c r="H29" s="118"/>
      <c r="I29" s="119"/>
    </row>
    <row r="30" spans="1:53">
      <c r="F30" s="117"/>
      <c r="G30" s="118"/>
      <c r="H30" s="118"/>
      <c r="I30" s="119"/>
    </row>
    <row r="31" spans="1:53">
      <c r="F31" s="117"/>
      <c r="G31" s="118"/>
      <c r="H31" s="118"/>
      <c r="I31" s="119"/>
    </row>
    <row r="32" spans="1:53">
      <c r="F32" s="117"/>
      <c r="G32" s="118"/>
      <c r="H32" s="118"/>
      <c r="I32" s="119"/>
    </row>
    <row r="33" spans="6:9">
      <c r="F33" s="117"/>
      <c r="G33" s="118"/>
      <c r="H33" s="118"/>
      <c r="I33" s="119"/>
    </row>
    <row r="34" spans="6:9">
      <c r="F34" s="117"/>
      <c r="G34" s="118"/>
      <c r="H34" s="118"/>
      <c r="I34" s="119"/>
    </row>
    <row r="35" spans="6:9">
      <c r="F35" s="117"/>
      <c r="G35" s="118"/>
      <c r="H35" s="118"/>
      <c r="I35" s="119"/>
    </row>
    <row r="36" spans="6:9">
      <c r="F36" s="117"/>
      <c r="G36" s="118"/>
      <c r="H36" s="118"/>
      <c r="I36" s="119"/>
    </row>
    <row r="37" spans="6:9">
      <c r="F37" s="117"/>
      <c r="G37" s="118"/>
      <c r="H37" s="118"/>
      <c r="I37" s="119"/>
    </row>
    <row r="38" spans="6:9">
      <c r="F38" s="117"/>
      <c r="G38" s="118"/>
      <c r="H38" s="118"/>
      <c r="I38" s="119"/>
    </row>
    <row r="39" spans="6:9">
      <c r="F39" s="117"/>
      <c r="G39" s="118"/>
      <c r="H39" s="118"/>
      <c r="I39" s="119"/>
    </row>
    <row r="40" spans="6:9">
      <c r="F40" s="117"/>
      <c r="G40" s="118"/>
      <c r="H40" s="118"/>
      <c r="I40" s="119"/>
    </row>
    <row r="41" spans="6:9">
      <c r="F41" s="117"/>
      <c r="G41" s="118"/>
      <c r="H41" s="118"/>
      <c r="I41" s="119"/>
    </row>
    <row r="42" spans="6:9">
      <c r="F42" s="117"/>
      <c r="G42" s="118"/>
      <c r="H42" s="118"/>
      <c r="I42" s="119"/>
    </row>
    <row r="43" spans="6:9">
      <c r="F43" s="117"/>
      <c r="G43" s="118"/>
      <c r="H43" s="118"/>
      <c r="I43" s="119"/>
    </row>
    <row r="44" spans="6:9">
      <c r="F44" s="117"/>
      <c r="G44" s="118"/>
      <c r="H44" s="118"/>
      <c r="I44" s="119"/>
    </row>
    <row r="45" spans="6:9">
      <c r="F45" s="117"/>
      <c r="G45" s="118"/>
      <c r="H45" s="118"/>
      <c r="I45" s="119"/>
    </row>
    <row r="46" spans="6:9">
      <c r="F46" s="117"/>
      <c r="G46" s="118"/>
      <c r="H46" s="118"/>
      <c r="I46" s="119"/>
    </row>
    <row r="47" spans="6:9">
      <c r="F47" s="117"/>
      <c r="G47" s="118"/>
      <c r="H47" s="118"/>
      <c r="I47" s="119"/>
    </row>
    <row r="48" spans="6:9">
      <c r="F48" s="117"/>
      <c r="G48" s="118"/>
      <c r="H48" s="118"/>
      <c r="I48" s="119"/>
    </row>
    <row r="49" spans="6:9">
      <c r="F49" s="117"/>
      <c r="G49" s="118"/>
      <c r="H49" s="118"/>
      <c r="I49" s="119"/>
    </row>
    <row r="50" spans="6:9">
      <c r="F50" s="117"/>
      <c r="G50" s="118"/>
      <c r="H50" s="118"/>
      <c r="I50" s="119"/>
    </row>
    <row r="51" spans="6:9">
      <c r="F51" s="117"/>
      <c r="G51" s="118"/>
      <c r="H51" s="118"/>
      <c r="I51" s="119"/>
    </row>
    <row r="52" spans="6:9">
      <c r="F52" s="117"/>
      <c r="G52" s="118"/>
      <c r="H52" s="118"/>
      <c r="I52" s="119"/>
    </row>
    <row r="53" spans="6:9">
      <c r="F53" s="117"/>
      <c r="G53" s="118"/>
      <c r="H53" s="118"/>
      <c r="I53" s="119"/>
    </row>
    <row r="54" spans="6:9">
      <c r="F54" s="117"/>
      <c r="G54" s="118"/>
      <c r="H54" s="118"/>
      <c r="I54" s="119"/>
    </row>
    <row r="55" spans="6:9">
      <c r="F55" s="117"/>
      <c r="G55" s="118"/>
      <c r="H55" s="118"/>
      <c r="I55" s="119"/>
    </row>
    <row r="56" spans="6:9">
      <c r="F56" s="117"/>
      <c r="G56" s="118"/>
      <c r="H56" s="118"/>
      <c r="I56" s="119"/>
    </row>
    <row r="57" spans="6:9">
      <c r="F57" s="117"/>
      <c r="G57" s="118"/>
      <c r="H57" s="118"/>
      <c r="I57" s="119"/>
    </row>
    <row r="58" spans="6:9">
      <c r="F58" s="117"/>
      <c r="G58" s="118"/>
      <c r="H58" s="118"/>
      <c r="I58" s="119"/>
    </row>
    <row r="59" spans="6:9">
      <c r="F59" s="117"/>
      <c r="G59" s="118"/>
      <c r="H59" s="118"/>
      <c r="I59" s="119"/>
    </row>
    <row r="60" spans="6:9">
      <c r="F60" s="117"/>
      <c r="G60" s="118"/>
      <c r="H60" s="118"/>
      <c r="I60" s="119"/>
    </row>
    <row r="61" spans="6:9">
      <c r="F61" s="117"/>
      <c r="G61" s="118"/>
      <c r="H61" s="118"/>
      <c r="I61" s="119"/>
    </row>
    <row r="62" spans="6:9">
      <c r="F62" s="117"/>
      <c r="G62" s="118"/>
      <c r="H62" s="118"/>
      <c r="I62" s="119"/>
    </row>
    <row r="63" spans="6:9">
      <c r="F63" s="117"/>
      <c r="G63" s="118"/>
      <c r="H63" s="118"/>
      <c r="I63" s="119"/>
    </row>
    <row r="64" spans="6:9">
      <c r="F64" s="117"/>
      <c r="G64" s="118"/>
      <c r="H64" s="118"/>
      <c r="I64" s="119"/>
    </row>
    <row r="65" spans="6:9">
      <c r="F65" s="117"/>
      <c r="G65" s="118"/>
      <c r="H65" s="118"/>
      <c r="I65" s="119"/>
    </row>
    <row r="66" spans="6:9">
      <c r="F66" s="117"/>
      <c r="G66" s="118"/>
      <c r="H66" s="118"/>
      <c r="I66" s="119"/>
    </row>
    <row r="67" spans="6:9">
      <c r="F67" s="117"/>
      <c r="G67" s="118"/>
      <c r="H67" s="118"/>
      <c r="I67" s="119"/>
    </row>
    <row r="68" spans="6:9">
      <c r="F68" s="117"/>
      <c r="G68" s="118"/>
      <c r="H68" s="118"/>
      <c r="I68" s="119"/>
    </row>
    <row r="69" spans="6:9">
      <c r="F69" s="117"/>
      <c r="G69" s="118"/>
      <c r="H69" s="118"/>
      <c r="I69" s="119"/>
    </row>
    <row r="70" spans="6:9">
      <c r="F70" s="117"/>
      <c r="G70" s="118"/>
      <c r="H70" s="118"/>
      <c r="I70" s="119"/>
    </row>
    <row r="71" spans="6:9">
      <c r="F71" s="117"/>
      <c r="G71" s="118"/>
      <c r="H71" s="118"/>
      <c r="I71" s="119"/>
    </row>
    <row r="72" spans="6:9">
      <c r="F72" s="117"/>
      <c r="G72" s="118"/>
      <c r="H72" s="118"/>
      <c r="I72" s="119"/>
    </row>
    <row r="73" spans="6:9">
      <c r="F73" s="117"/>
      <c r="G73" s="118"/>
      <c r="H73" s="118"/>
      <c r="I73" s="119"/>
    </row>
    <row r="74" spans="6:9">
      <c r="F74" s="117"/>
      <c r="G74" s="118"/>
      <c r="H74" s="118"/>
      <c r="I74" s="119"/>
    </row>
    <row r="75" spans="6:9">
      <c r="F75" s="117"/>
      <c r="G75" s="118"/>
      <c r="H75" s="118"/>
      <c r="I75" s="119"/>
    </row>
  </sheetData>
  <sheetProtection password="8879" sheet="1" objects="1" scenarios="1"/>
  <mergeCells count="4">
    <mergeCell ref="A1:B1"/>
    <mergeCell ref="A2:B2"/>
    <mergeCell ref="G2:I2"/>
    <mergeCell ref="H24:I24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41"/>
  <sheetViews>
    <sheetView showGridLines="0" showZeros="0" topLeftCell="A30" workbookViewId="0">
      <selection activeCell="F70" sqref="F70"/>
    </sheetView>
  </sheetViews>
  <sheetFormatPr defaultRowHeight="12.75"/>
  <cols>
    <col min="1" max="1" width="3.85546875" style="1" customWidth="1"/>
    <col min="2" max="2" width="12" style="1" customWidth="1"/>
    <col min="3" max="3" width="40.42578125" style="1" customWidth="1"/>
    <col min="4" max="4" width="5.5703125" style="1" customWidth="1"/>
    <col min="5" max="5" width="8.5703125" style="49" customWidth="1"/>
    <col min="6" max="6" width="9.85546875" style="1" customWidth="1"/>
    <col min="7" max="7" width="13.85546875" style="1" customWidth="1"/>
    <col min="8" max="16384" width="9.140625" style="1"/>
  </cols>
  <sheetData>
    <row r="1" spans="1:104" ht="15.75">
      <c r="A1" s="203" t="s">
        <v>57</v>
      </c>
      <c r="B1" s="203"/>
      <c r="C1" s="203"/>
      <c r="D1" s="203"/>
      <c r="E1" s="203"/>
      <c r="F1" s="203"/>
      <c r="G1" s="203"/>
    </row>
    <row r="2" spans="1:104" ht="13.5" thickBot="1">
      <c r="A2" s="2"/>
      <c r="B2" s="3"/>
      <c r="C2" s="4"/>
      <c r="D2" s="4"/>
      <c r="E2" s="5"/>
      <c r="F2" s="4"/>
      <c r="G2" s="4"/>
    </row>
    <row r="3" spans="1:104" ht="13.5" thickTop="1">
      <c r="A3" s="204" t="s">
        <v>5</v>
      </c>
      <c r="B3" s="205"/>
      <c r="C3" s="6" t="str">
        <f>CONCATENATE(cislostavby," ",nazevstavby)</f>
        <v xml:space="preserve"> OPRAVA POVRCHŮ CEST - KRAVÍ HORA</v>
      </c>
      <c r="D3" s="7"/>
      <c r="E3" s="8"/>
      <c r="F3" s="9">
        <f>Rekapitulace!H1</f>
        <v>0</v>
      </c>
      <c r="G3" s="10"/>
    </row>
    <row r="4" spans="1:104" ht="13.5" thickBot="1">
      <c r="A4" s="206" t="s">
        <v>1</v>
      </c>
      <c r="B4" s="207"/>
      <c r="C4" s="11" t="str">
        <f>CONCATENATE(cisloobjektu," ",nazevobjektu)</f>
        <v xml:space="preserve"> ÚSEK 3 - RYBKOVA x ÚVOZ</v>
      </c>
      <c r="D4" s="12"/>
      <c r="E4" s="208"/>
      <c r="F4" s="208"/>
      <c r="G4" s="209"/>
    </row>
    <row r="5" spans="1:104" ht="13.5" thickTop="1">
      <c r="A5" s="13"/>
      <c r="B5" s="14"/>
      <c r="C5" s="14"/>
      <c r="D5" s="2"/>
      <c r="E5" s="15"/>
      <c r="F5" s="2"/>
      <c r="G5" s="16"/>
    </row>
    <row r="6" spans="1:104">
      <c r="A6" s="17" t="s">
        <v>58</v>
      </c>
      <c r="B6" s="18" t="s">
        <v>59</v>
      </c>
      <c r="C6" s="18" t="s">
        <v>60</v>
      </c>
      <c r="D6" s="18" t="s">
        <v>61</v>
      </c>
      <c r="E6" s="19" t="s">
        <v>62</v>
      </c>
      <c r="F6" s="18" t="s">
        <v>63</v>
      </c>
      <c r="G6" s="20" t="s">
        <v>64</v>
      </c>
    </row>
    <row r="7" spans="1:104">
      <c r="A7" s="21" t="s">
        <v>65</v>
      </c>
      <c r="B7" s="22" t="s">
        <v>66</v>
      </c>
      <c r="C7" s="23" t="s">
        <v>67</v>
      </c>
      <c r="D7" s="24"/>
      <c r="E7" s="25"/>
      <c r="F7" s="25"/>
      <c r="G7" s="26"/>
      <c r="H7" s="27"/>
      <c r="I7" s="27"/>
      <c r="O7" s="28">
        <v>1</v>
      </c>
    </row>
    <row r="8" spans="1:104">
      <c r="A8" s="29">
        <v>1</v>
      </c>
      <c r="B8" s="30" t="s">
        <v>72</v>
      </c>
      <c r="C8" s="31" t="s">
        <v>73</v>
      </c>
      <c r="D8" s="32" t="s">
        <v>74</v>
      </c>
      <c r="E8" s="33">
        <v>1.2</v>
      </c>
      <c r="F8" s="55"/>
      <c r="G8" s="34">
        <f>E8*F8</f>
        <v>0</v>
      </c>
      <c r="O8" s="28">
        <v>2</v>
      </c>
      <c r="AA8" s="1">
        <v>12</v>
      </c>
      <c r="AB8" s="1">
        <v>0</v>
      </c>
      <c r="AC8" s="1">
        <v>1</v>
      </c>
      <c r="AZ8" s="1">
        <v>1</v>
      </c>
      <c r="BA8" s="1">
        <f>IF(AZ8=1,G8,0)</f>
        <v>0</v>
      </c>
      <c r="BB8" s="1">
        <f>IF(AZ8=2,G8,0)</f>
        <v>0</v>
      </c>
      <c r="BC8" s="1">
        <f>IF(AZ8=3,G8,0)</f>
        <v>0</v>
      </c>
      <c r="BD8" s="1">
        <f>IF(AZ8=4,G8,0)</f>
        <v>0</v>
      </c>
      <c r="BE8" s="1">
        <f>IF(AZ8=5,G8,0)</f>
        <v>0</v>
      </c>
      <c r="CZ8" s="1">
        <v>0</v>
      </c>
    </row>
    <row r="9" spans="1:104">
      <c r="A9" s="35"/>
      <c r="B9" s="36"/>
      <c r="C9" s="201" t="s">
        <v>75</v>
      </c>
      <c r="D9" s="202"/>
      <c r="E9" s="37">
        <v>1.2</v>
      </c>
      <c r="F9" s="38"/>
      <c r="G9" s="39"/>
      <c r="M9" s="40" t="s">
        <v>75</v>
      </c>
      <c r="O9" s="28"/>
    </row>
    <row r="10" spans="1:104">
      <c r="A10" s="29">
        <v>2</v>
      </c>
      <c r="B10" s="30" t="s">
        <v>76</v>
      </c>
      <c r="C10" s="31" t="s">
        <v>77</v>
      </c>
      <c r="D10" s="32" t="s">
        <v>74</v>
      </c>
      <c r="E10" s="33">
        <v>1.2</v>
      </c>
      <c r="F10" s="55"/>
      <c r="G10" s="34">
        <f>E10*F10</f>
        <v>0</v>
      </c>
      <c r="O10" s="28">
        <v>2</v>
      </c>
      <c r="AA10" s="1">
        <v>12</v>
      </c>
      <c r="AB10" s="1">
        <v>0</v>
      </c>
      <c r="AC10" s="1">
        <v>2</v>
      </c>
      <c r="AZ10" s="1">
        <v>1</v>
      </c>
      <c r="BA10" s="1">
        <f>IF(AZ10=1,G10,0)</f>
        <v>0</v>
      </c>
      <c r="BB10" s="1">
        <f>IF(AZ10=2,G10,0)</f>
        <v>0</v>
      </c>
      <c r="BC10" s="1">
        <f>IF(AZ10=3,G10,0)</f>
        <v>0</v>
      </c>
      <c r="BD10" s="1">
        <f>IF(AZ10=4,G10,0)</f>
        <v>0</v>
      </c>
      <c r="BE10" s="1">
        <f>IF(AZ10=5,G10,0)</f>
        <v>0</v>
      </c>
      <c r="CZ10" s="1">
        <v>0</v>
      </c>
    </row>
    <row r="11" spans="1:104">
      <c r="A11" s="35"/>
      <c r="B11" s="36"/>
      <c r="C11" s="201" t="s">
        <v>75</v>
      </c>
      <c r="D11" s="202"/>
      <c r="E11" s="37">
        <v>1.2</v>
      </c>
      <c r="F11" s="38"/>
      <c r="G11" s="39"/>
      <c r="M11" s="40" t="s">
        <v>75</v>
      </c>
      <c r="O11" s="28"/>
    </row>
    <row r="12" spans="1:104">
      <c r="A12" s="29">
        <v>3</v>
      </c>
      <c r="B12" s="30" t="s">
        <v>78</v>
      </c>
      <c r="C12" s="31" t="s">
        <v>79</v>
      </c>
      <c r="D12" s="32" t="s">
        <v>74</v>
      </c>
      <c r="E12" s="33">
        <v>1.2</v>
      </c>
      <c r="F12" s="55"/>
      <c r="G12" s="34">
        <f>E12*F12</f>
        <v>0</v>
      </c>
      <c r="O12" s="28">
        <v>2</v>
      </c>
      <c r="AA12" s="1">
        <v>12</v>
      </c>
      <c r="AB12" s="1">
        <v>0</v>
      </c>
      <c r="AC12" s="1">
        <v>3</v>
      </c>
      <c r="AZ12" s="1">
        <v>1</v>
      </c>
      <c r="BA12" s="1">
        <f>IF(AZ12=1,G12,0)</f>
        <v>0</v>
      </c>
      <c r="BB12" s="1">
        <f>IF(AZ12=2,G12,0)</f>
        <v>0</v>
      </c>
      <c r="BC12" s="1">
        <f>IF(AZ12=3,G12,0)</f>
        <v>0</v>
      </c>
      <c r="BD12" s="1">
        <f>IF(AZ12=4,G12,0)</f>
        <v>0</v>
      </c>
      <c r="BE12" s="1">
        <f>IF(AZ12=5,G12,0)</f>
        <v>0</v>
      </c>
      <c r="CZ12" s="1">
        <v>0</v>
      </c>
    </row>
    <row r="13" spans="1:104">
      <c r="A13" s="35"/>
      <c r="B13" s="36"/>
      <c r="C13" s="201" t="s">
        <v>75</v>
      </c>
      <c r="D13" s="202"/>
      <c r="E13" s="37">
        <v>1.2</v>
      </c>
      <c r="F13" s="38"/>
      <c r="G13" s="39"/>
      <c r="M13" s="40" t="s">
        <v>75</v>
      </c>
      <c r="O13" s="28"/>
    </row>
    <row r="14" spans="1:104">
      <c r="A14" s="29">
        <v>4</v>
      </c>
      <c r="B14" s="30" t="s">
        <v>80</v>
      </c>
      <c r="C14" s="31" t="s">
        <v>81</v>
      </c>
      <c r="D14" s="32" t="s">
        <v>82</v>
      </c>
      <c r="E14" s="33">
        <v>77</v>
      </c>
      <c r="F14" s="55"/>
      <c r="G14" s="34">
        <f>E14*F14</f>
        <v>0</v>
      </c>
      <c r="O14" s="28">
        <v>2</v>
      </c>
      <c r="AA14" s="1">
        <v>12</v>
      </c>
      <c r="AB14" s="1">
        <v>0</v>
      </c>
      <c r="AC14" s="1">
        <v>4</v>
      </c>
      <c r="AZ14" s="1">
        <v>1</v>
      </c>
      <c r="BA14" s="1">
        <f>IF(AZ14=1,G14,0)</f>
        <v>0</v>
      </c>
      <c r="BB14" s="1">
        <f>IF(AZ14=2,G14,0)</f>
        <v>0</v>
      </c>
      <c r="BC14" s="1">
        <f>IF(AZ14=3,G14,0)</f>
        <v>0</v>
      </c>
      <c r="BD14" s="1">
        <f>IF(AZ14=4,G14,0)</f>
        <v>0</v>
      </c>
      <c r="BE14" s="1">
        <f>IF(AZ14=5,G14,0)</f>
        <v>0</v>
      </c>
      <c r="CZ14" s="1">
        <v>0</v>
      </c>
    </row>
    <row r="15" spans="1:104">
      <c r="A15" s="35"/>
      <c r="B15" s="36"/>
      <c r="C15" s="201" t="s">
        <v>83</v>
      </c>
      <c r="D15" s="202"/>
      <c r="E15" s="37">
        <v>99</v>
      </c>
      <c r="F15" s="38"/>
      <c r="G15" s="39"/>
      <c r="M15" s="40" t="s">
        <v>83</v>
      </c>
      <c r="O15" s="28"/>
    </row>
    <row r="16" spans="1:104">
      <c r="A16" s="35"/>
      <c r="B16" s="36"/>
      <c r="C16" s="201" t="s">
        <v>84</v>
      </c>
      <c r="D16" s="202"/>
      <c r="E16" s="37">
        <v>-22</v>
      </c>
      <c r="F16" s="38"/>
      <c r="G16" s="39"/>
      <c r="M16" s="40" t="s">
        <v>84</v>
      </c>
      <c r="O16" s="28"/>
    </row>
    <row r="17" spans="1:104" ht="22.5">
      <c r="A17" s="29">
        <v>5</v>
      </c>
      <c r="B17" s="30" t="s">
        <v>85</v>
      </c>
      <c r="C17" s="31" t="s">
        <v>86</v>
      </c>
      <c r="D17" s="32" t="s">
        <v>82</v>
      </c>
      <c r="E17" s="33">
        <v>22</v>
      </c>
      <c r="F17" s="55"/>
      <c r="G17" s="34">
        <f>E17*F17</f>
        <v>0</v>
      </c>
      <c r="O17" s="28">
        <v>2</v>
      </c>
      <c r="AA17" s="1">
        <v>12</v>
      </c>
      <c r="AB17" s="1">
        <v>0</v>
      </c>
      <c r="AC17" s="1">
        <v>5</v>
      </c>
      <c r="AZ17" s="1">
        <v>1</v>
      </c>
      <c r="BA17" s="1">
        <f>IF(AZ17=1,G17,0)</f>
        <v>0</v>
      </c>
      <c r="BB17" s="1">
        <f>IF(AZ17=2,G17,0)</f>
        <v>0</v>
      </c>
      <c r="BC17" s="1">
        <f>IF(AZ17=3,G17,0)</f>
        <v>0</v>
      </c>
      <c r="BD17" s="1">
        <f>IF(AZ17=4,G17,0)</f>
        <v>0</v>
      </c>
      <c r="BE17" s="1">
        <f>IF(AZ17=5,G17,0)</f>
        <v>0</v>
      </c>
      <c r="CZ17" s="1">
        <v>0</v>
      </c>
    </row>
    <row r="18" spans="1:104">
      <c r="A18" s="35"/>
      <c r="B18" s="36"/>
      <c r="C18" s="201" t="s">
        <v>87</v>
      </c>
      <c r="D18" s="202"/>
      <c r="E18" s="37">
        <v>22</v>
      </c>
      <c r="F18" s="38"/>
      <c r="G18" s="39"/>
      <c r="M18" s="40" t="s">
        <v>87</v>
      </c>
      <c r="O18" s="28"/>
    </row>
    <row r="19" spans="1:104">
      <c r="A19" s="29">
        <v>6</v>
      </c>
      <c r="B19" s="30" t="s">
        <v>88</v>
      </c>
      <c r="C19" s="31" t="s">
        <v>89</v>
      </c>
      <c r="D19" s="32" t="s">
        <v>82</v>
      </c>
      <c r="E19" s="33">
        <v>77</v>
      </c>
      <c r="F19" s="55"/>
      <c r="G19" s="34">
        <f>E19*F19</f>
        <v>0</v>
      </c>
      <c r="O19" s="28">
        <v>2</v>
      </c>
      <c r="AA19" s="1">
        <v>12</v>
      </c>
      <c r="AB19" s="1">
        <v>0</v>
      </c>
      <c r="AC19" s="1">
        <v>6</v>
      </c>
      <c r="AZ19" s="1">
        <v>1</v>
      </c>
      <c r="BA19" s="1">
        <f>IF(AZ19=1,G19,0)</f>
        <v>0</v>
      </c>
      <c r="BB19" s="1">
        <f>IF(AZ19=2,G19,0)</f>
        <v>0</v>
      </c>
      <c r="BC19" s="1">
        <f>IF(AZ19=3,G19,0)</f>
        <v>0</v>
      </c>
      <c r="BD19" s="1">
        <f>IF(AZ19=4,G19,0)</f>
        <v>0</v>
      </c>
      <c r="BE19" s="1">
        <f>IF(AZ19=5,G19,0)</f>
        <v>0</v>
      </c>
      <c r="CZ19" s="1">
        <v>0</v>
      </c>
    </row>
    <row r="20" spans="1:104">
      <c r="A20" s="29">
        <v>7</v>
      </c>
      <c r="B20" s="30" t="s">
        <v>90</v>
      </c>
      <c r="C20" s="31" t="s">
        <v>91</v>
      </c>
      <c r="D20" s="32" t="s">
        <v>82</v>
      </c>
      <c r="E20" s="33">
        <v>77</v>
      </c>
      <c r="F20" s="55"/>
      <c r="G20" s="34">
        <f>E20*F20</f>
        <v>0</v>
      </c>
      <c r="O20" s="28">
        <v>2</v>
      </c>
      <c r="AA20" s="1">
        <v>12</v>
      </c>
      <c r="AB20" s="1">
        <v>0</v>
      </c>
      <c r="AC20" s="1">
        <v>7</v>
      </c>
      <c r="AZ20" s="1">
        <v>1</v>
      </c>
      <c r="BA20" s="1">
        <f>IF(AZ20=1,G20,0)</f>
        <v>0</v>
      </c>
      <c r="BB20" s="1">
        <f>IF(AZ20=2,G20,0)</f>
        <v>0</v>
      </c>
      <c r="BC20" s="1">
        <f>IF(AZ20=3,G20,0)</f>
        <v>0</v>
      </c>
      <c r="BD20" s="1">
        <f>IF(AZ20=4,G20,0)</f>
        <v>0</v>
      </c>
      <c r="BE20" s="1">
        <f>IF(AZ20=5,G20,0)</f>
        <v>0</v>
      </c>
      <c r="CZ20" s="1">
        <v>0</v>
      </c>
    </row>
    <row r="21" spans="1:104">
      <c r="A21" s="29">
        <v>8</v>
      </c>
      <c r="B21" s="30" t="s">
        <v>92</v>
      </c>
      <c r="C21" s="31" t="s">
        <v>93</v>
      </c>
      <c r="D21" s="32" t="s">
        <v>74</v>
      </c>
      <c r="E21" s="33">
        <v>348.02</v>
      </c>
      <c r="F21" s="55"/>
      <c r="G21" s="34">
        <f>E21*F21</f>
        <v>0</v>
      </c>
      <c r="O21" s="28">
        <v>2</v>
      </c>
      <c r="AA21" s="1">
        <v>12</v>
      </c>
      <c r="AB21" s="1">
        <v>0</v>
      </c>
      <c r="AC21" s="1">
        <v>8</v>
      </c>
      <c r="AZ21" s="1">
        <v>1</v>
      </c>
      <c r="BA21" s="1">
        <f>IF(AZ21=1,G21,0)</f>
        <v>0</v>
      </c>
      <c r="BB21" s="1">
        <f>IF(AZ21=2,G21,0)</f>
        <v>0</v>
      </c>
      <c r="BC21" s="1">
        <f>IF(AZ21=3,G21,0)</f>
        <v>0</v>
      </c>
      <c r="BD21" s="1">
        <f>IF(AZ21=4,G21,0)</f>
        <v>0</v>
      </c>
      <c r="BE21" s="1">
        <f>IF(AZ21=5,G21,0)</f>
        <v>0</v>
      </c>
      <c r="CZ21" s="1">
        <v>0</v>
      </c>
    </row>
    <row r="22" spans="1:104">
      <c r="A22" s="35"/>
      <c r="B22" s="36"/>
      <c r="C22" s="201" t="s">
        <v>94</v>
      </c>
      <c r="D22" s="202"/>
      <c r="E22" s="37">
        <v>348.02</v>
      </c>
      <c r="F22" s="38"/>
      <c r="G22" s="39"/>
      <c r="M22" s="40" t="s">
        <v>94</v>
      </c>
      <c r="O22" s="28"/>
    </row>
    <row r="23" spans="1:104" ht="22.5">
      <c r="A23" s="29">
        <v>9</v>
      </c>
      <c r="B23" s="30" t="s">
        <v>95</v>
      </c>
      <c r="C23" s="31" t="s">
        <v>96</v>
      </c>
      <c r="D23" s="32" t="s">
        <v>74</v>
      </c>
      <c r="E23" s="33">
        <v>220</v>
      </c>
      <c r="F23" s="55"/>
      <c r="G23" s="34">
        <f>E23*F23</f>
        <v>0</v>
      </c>
      <c r="O23" s="28">
        <v>2</v>
      </c>
      <c r="AA23" s="1">
        <v>12</v>
      </c>
      <c r="AB23" s="1">
        <v>0</v>
      </c>
      <c r="AC23" s="1">
        <v>9</v>
      </c>
      <c r="AZ23" s="1">
        <v>1</v>
      </c>
      <c r="BA23" s="1">
        <f>IF(AZ23=1,G23,0)</f>
        <v>0</v>
      </c>
      <c r="BB23" s="1">
        <f>IF(AZ23=2,G23,0)</f>
        <v>0</v>
      </c>
      <c r="BC23" s="1">
        <f>IF(AZ23=3,G23,0)</f>
        <v>0</v>
      </c>
      <c r="BD23" s="1">
        <f>IF(AZ23=4,G23,0)</f>
        <v>0</v>
      </c>
      <c r="BE23" s="1">
        <f>IF(AZ23=5,G23,0)</f>
        <v>0</v>
      </c>
      <c r="CZ23" s="1">
        <v>3.0000000000000001E-5</v>
      </c>
    </row>
    <row r="24" spans="1:104">
      <c r="A24" s="35"/>
      <c r="B24" s="36"/>
      <c r="C24" s="201" t="s">
        <v>97</v>
      </c>
      <c r="D24" s="202"/>
      <c r="E24" s="37">
        <v>220</v>
      </c>
      <c r="F24" s="38"/>
      <c r="G24" s="39"/>
      <c r="M24" s="40" t="s">
        <v>97</v>
      </c>
      <c r="O24" s="28"/>
    </row>
    <row r="25" spans="1:104">
      <c r="A25" s="41"/>
      <c r="B25" s="42" t="s">
        <v>69</v>
      </c>
      <c r="C25" s="43" t="str">
        <f>CONCATENATE(B7," ",C7)</f>
        <v>1 Zemní práce</v>
      </c>
      <c r="D25" s="41"/>
      <c r="E25" s="44"/>
      <c r="F25" s="44"/>
      <c r="G25" s="45">
        <f>SUM(G7:G24)</f>
        <v>0</v>
      </c>
      <c r="O25" s="28">
        <v>4</v>
      </c>
      <c r="BA25" s="46">
        <f>SUM(BA7:BA24)</f>
        <v>0</v>
      </c>
      <c r="BB25" s="46">
        <f>SUM(BB7:BB24)</f>
        <v>0</v>
      </c>
      <c r="BC25" s="46">
        <f>SUM(BC7:BC24)</f>
        <v>0</v>
      </c>
      <c r="BD25" s="46">
        <f>SUM(BD7:BD24)</f>
        <v>0</v>
      </c>
      <c r="BE25" s="46">
        <f>SUM(BE7:BE24)</f>
        <v>0</v>
      </c>
    </row>
    <row r="26" spans="1:104">
      <c r="A26" s="21" t="s">
        <v>65</v>
      </c>
      <c r="B26" s="22" t="s">
        <v>98</v>
      </c>
      <c r="C26" s="23" t="s">
        <v>99</v>
      </c>
      <c r="D26" s="24"/>
      <c r="E26" s="25"/>
      <c r="F26" s="25"/>
      <c r="G26" s="26"/>
      <c r="H26" s="27"/>
      <c r="I26" s="27"/>
      <c r="O26" s="28">
        <v>1</v>
      </c>
    </row>
    <row r="27" spans="1:104" ht="22.5">
      <c r="A27" s="29">
        <v>10</v>
      </c>
      <c r="B27" s="30" t="s">
        <v>100</v>
      </c>
      <c r="C27" s="31" t="s">
        <v>101</v>
      </c>
      <c r="D27" s="32" t="s">
        <v>102</v>
      </c>
      <c r="E27" s="33">
        <v>1</v>
      </c>
      <c r="F27" s="55"/>
      <c r="G27" s="34">
        <f>E27*F27</f>
        <v>0</v>
      </c>
      <c r="O27" s="28">
        <v>2</v>
      </c>
      <c r="AA27" s="1">
        <v>12</v>
      </c>
      <c r="AB27" s="1">
        <v>0</v>
      </c>
      <c r="AC27" s="1">
        <v>10</v>
      </c>
      <c r="AZ27" s="1">
        <v>1</v>
      </c>
      <c r="BA27" s="1">
        <f>IF(AZ27=1,G27,0)</f>
        <v>0</v>
      </c>
      <c r="BB27" s="1">
        <f>IF(AZ27=2,G27,0)</f>
        <v>0</v>
      </c>
      <c r="BC27" s="1">
        <f>IF(AZ27=3,G27,0)</f>
        <v>0</v>
      </c>
      <c r="BD27" s="1">
        <f>IF(AZ27=4,G27,0)</f>
        <v>0</v>
      </c>
      <c r="BE27" s="1">
        <f>IF(AZ27=5,G27,0)</f>
        <v>0</v>
      </c>
      <c r="CZ27" s="1">
        <v>0</v>
      </c>
    </row>
    <row r="28" spans="1:104">
      <c r="A28" s="41"/>
      <c r="B28" s="42" t="s">
        <v>69</v>
      </c>
      <c r="C28" s="43" t="str">
        <f>CONCATENATE(B26," ",C26)</f>
        <v>2 Základy,zvláštní zakládání</v>
      </c>
      <c r="D28" s="41"/>
      <c r="E28" s="44"/>
      <c r="F28" s="44"/>
      <c r="G28" s="45">
        <f>SUM(G26:G27)</f>
        <v>0</v>
      </c>
      <c r="O28" s="28">
        <v>4</v>
      </c>
      <c r="BA28" s="46">
        <f>SUM(BA26:BA27)</f>
        <v>0</v>
      </c>
      <c r="BB28" s="46">
        <f>SUM(BB26:BB27)</f>
        <v>0</v>
      </c>
      <c r="BC28" s="46">
        <f>SUM(BC26:BC27)</f>
        <v>0</v>
      </c>
      <c r="BD28" s="46">
        <f>SUM(BD26:BD27)</f>
        <v>0</v>
      </c>
      <c r="BE28" s="46">
        <f>SUM(BE26:BE27)</f>
        <v>0</v>
      </c>
    </row>
    <row r="29" spans="1:104">
      <c r="A29" s="21" t="s">
        <v>65</v>
      </c>
      <c r="B29" s="22" t="s">
        <v>103</v>
      </c>
      <c r="C29" s="23" t="s">
        <v>104</v>
      </c>
      <c r="D29" s="24"/>
      <c r="E29" s="25"/>
      <c r="F29" s="25"/>
      <c r="G29" s="26"/>
      <c r="H29" s="27"/>
      <c r="I29" s="27"/>
      <c r="O29" s="28">
        <v>1</v>
      </c>
    </row>
    <row r="30" spans="1:104">
      <c r="A30" s="29">
        <v>11</v>
      </c>
      <c r="B30" s="30" t="s">
        <v>105</v>
      </c>
      <c r="C30" s="31" t="s">
        <v>106</v>
      </c>
      <c r="D30" s="32" t="s">
        <v>74</v>
      </c>
      <c r="E30" s="33">
        <v>348.02</v>
      </c>
      <c r="F30" s="55"/>
      <c r="G30" s="34">
        <f>E30*F30</f>
        <v>0</v>
      </c>
      <c r="O30" s="28">
        <v>2</v>
      </c>
      <c r="AA30" s="1">
        <v>12</v>
      </c>
      <c r="AB30" s="1">
        <v>0</v>
      </c>
      <c r="AC30" s="1">
        <v>11</v>
      </c>
      <c r="AZ30" s="1">
        <v>1</v>
      </c>
      <c r="BA30" s="1">
        <f>IF(AZ30=1,G30,0)</f>
        <v>0</v>
      </c>
      <c r="BB30" s="1">
        <f>IF(AZ30=2,G30,0)</f>
        <v>0</v>
      </c>
      <c r="BC30" s="1">
        <f>IF(AZ30=3,G30,0)</f>
        <v>0</v>
      </c>
      <c r="BD30" s="1">
        <f>IF(AZ30=4,G30,0)</f>
        <v>0</v>
      </c>
      <c r="BE30" s="1">
        <f>IF(AZ30=5,G30,0)</f>
        <v>0</v>
      </c>
      <c r="CZ30" s="1">
        <v>0.22542000000000001</v>
      </c>
    </row>
    <row r="31" spans="1:104">
      <c r="A31" s="35"/>
      <c r="B31" s="36"/>
      <c r="C31" s="201" t="s">
        <v>94</v>
      </c>
      <c r="D31" s="202"/>
      <c r="E31" s="37">
        <v>348.02</v>
      </c>
      <c r="F31" s="38"/>
      <c r="G31" s="39"/>
      <c r="M31" s="40" t="s">
        <v>94</v>
      </c>
      <c r="O31" s="28"/>
    </row>
    <row r="32" spans="1:104">
      <c r="A32" s="29">
        <v>12</v>
      </c>
      <c r="B32" s="30" t="s">
        <v>107</v>
      </c>
      <c r="C32" s="31" t="s">
        <v>108</v>
      </c>
      <c r="D32" s="32" t="s">
        <v>74</v>
      </c>
      <c r="E32" s="33">
        <v>348.02</v>
      </c>
      <c r="F32" s="55"/>
      <c r="G32" s="34">
        <f>E32*F32</f>
        <v>0</v>
      </c>
      <c r="O32" s="28">
        <v>2</v>
      </c>
      <c r="AA32" s="1">
        <v>12</v>
      </c>
      <c r="AB32" s="1">
        <v>0</v>
      </c>
      <c r="AC32" s="1">
        <v>12</v>
      </c>
      <c r="AZ32" s="1">
        <v>1</v>
      </c>
      <c r="BA32" s="1">
        <f>IF(AZ32=1,G32,0)</f>
        <v>0</v>
      </c>
      <c r="BB32" s="1">
        <f>IF(AZ32=2,G32,0)</f>
        <v>0</v>
      </c>
      <c r="BC32" s="1">
        <f>IF(AZ32=3,G32,0)</f>
        <v>0</v>
      </c>
      <c r="BD32" s="1">
        <f>IF(AZ32=4,G32,0)</f>
        <v>0</v>
      </c>
      <c r="BE32" s="1">
        <f>IF(AZ32=5,G32,0)</f>
        <v>0</v>
      </c>
      <c r="CZ32" s="1">
        <v>0.16700000000000001</v>
      </c>
    </row>
    <row r="33" spans="1:104">
      <c r="A33" s="35"/>
      <c r="B33" s="36"/>
      <c r="C33" s="201" t="s">
        <v>94</v>
      </c>
      <c r="D33" s="202"/>
      <c r="E33" s="37">
        <v>348.02</v>
      </c>
      <c r="F33" s="38"/>
      <c r="G33" s="39"/>
      <c r="M33" s="40" t="s">
        <v>109</v>
      </c>
      <c r="O33" s="28"/>
    </row>
    <row r="34" spans="1:104">
      <c r="A34" s="29">
        <v>13</v>
      </c>
      <c r="B34" s="30" t="s">
        <v>110</v>
      </c>
      <c r="C34" s="31" t="s">
        <v>111</v>
      </c>
      <c r="D34" s="32" t="s">
        <v>74</v>
      </c>
      <c r="E34" s="33">
        <v>331.58</v>
      </c>
      <c r="F34" s="55"/>
      <c r="G34" s="34">
        <f>E34*F34</f>
        <v>0</v>
      </c>
      <c r="O34" s="28">
        <v>2</v>
      </c>
      <c r="AA34" s="1">
        <v>12</v>
      </c>
      <c r="AB34" s="1">
        <v>0</v>
      </c>
      <c r="AC34" s="1">
        <v>13</v>
      </c>
      <c r="AZ34" s="1">
        <v>1</v>
      </c>
      <c r="BA34" s="1">
        <f>IF(AZ34=1,G34,0)</f>
        <v>0</v>
      </c>
      <c r="BB34" s="1">
        <f>IF(AZ34=2,G34,0)</f>
        <v>0</v>
      </c>
      <c r="BC34" s="1">
        <f>IF(AZ34=3,G34,0)</f>
        <v>0</v>
      </c>
      <c r="BD34" s="1">
        <f>IF(AZ34=4,G34,0)</f>
        <v>0</v>
      </c>
      <c r="BE34" s="1">
        <f>IF(AZ34=5,G34,0)</f>
        <v>0</v>
      </c>
      <c r="CZ34" s="1">
        <v>0</v>
      </c>
    </row>
    <row r="35" spans="1:104">
      <c r="A35" s="35"/>
      <c r="B35" s="36"/>
      <c r="C35" s="201" t="s">
        <v>112</v>
      </c>
      <c r="D35" s="202"/>
      <c r="E35" s="37">
        <v>331.58</v>
      </c>
      <c r="F35" s="38"/>
      <c r="G35" s="39"/>
      <c r="M35" s="40" t="s">
        <v>112</v>
      </c>
      <c r="O35" s="28"/>
    </row>
    <row r="36" spans="1:104" ht="22.5">
      <c r="A36" s="29">
        <v>14</v>
      </c>
      <c r="B36" s="30" t="s">
        <v>113</v>
      </c>
      <c r="C36" s="31" t="s">
        <v>114</v>
      </c>
      <c r="D36" s="32" t="s">
        <v>74</v>
      </c>
      <c r="E36" s="33">
        <v>16.440000000000001</v>
      </c>
      <c r="F36" s="55"/>
      <c r="G36" s="34">
        <f>E36*F36</f>
        <v>0</v>
      </c>
      <c r="O36" s="28">
        <v>2</v>
      </c>
      <c r="AA36" s="1">
        <v>12</v>
      </c>
      <c r="AB36" s="1">
        <v>0</v>
      </c>
      <c r="AC36" s="1">
        <v>14</v>
      </c>
      <c r="AZ36" s="1">
        <v>1</v>
      </c>
      <c r="BA36" s="1">
        <f>IF(AZ36=1,G36,0)</f>
        <v>0</v>
      </c>
      <c r="BB36" s="1">
        <f>IF(AZ36=2,G36,0)</f>
        <v>0</v>
      </c>
      <c r="BC36" s="1">
        <f>IF(AZ36=3,G36,0)</f>
        <v>0</v>
      </c>
      <c r="BD36" s="1">
        <f>IF(AZ36=4,G36,0)</f>
        <v>0</v>
      </c>
      <c r="BE36" s="1">
        <f>IF(AZ36=5,G36,0)</f>
        <v>0</v>
      </c>
      <c r="CZ36" s="1">
        <v>0</v>
      </c>
    </row>
    <row r="37" spans="1:104">
      <c r="A37" s="29">
        <v>15</v>
      </c>
      <c r="B37" s="30" t="s">
        <v>115</v>
      </c>
      <c r="C37" s="31" t="s">
        <v>116</v>
      </c>
      <c r="D37" s="32" t="s">
        <v>117</v>
      </c>
      <c r="E37" s="33">
        <v>67.621899999999997</v>
      </c>
      <c r="F37" s="55"/>
      <c r="G37" s="34">
        <f>E37*F37</f>
        <v>0</v>
      </c>
      <c r="O37" s="28">
        <v>2</v>
      </c>
      <c r="AA37" s="1">
        <v>12</v>
      </c>
      <c r="AB37" s="1">
        <v>1</v>
      </c>
      <c r="AC37" s="1">
        <v>15</v>
      </c>
      <c r="AZ37" s="1">
        <v>1</v>
      </c>
      <c r="BA37" s="1">
        <f>IF(AZ37=1,G37,0)</f>
        <v>0</v>
      </c>
      <c r="BB37" s="1">
        <f>IF(AZ37=2,G37,0)</f>
        <v>0</v>
      </c>
      <c r="BC37" s="1">
        <f>IF(AZ37=3,G37,0)</f>
        <v>0</v>
      </c>
      <c r="BD37" s="1">
        <f>IF(AZ37=4,G37,0)</f>
        <v>0</v>
      </c>
      <c r="BE37" s="1">
        <f>IF(AZ37=5,G37,0)</f>
        <v>0</v>
      </c>
      <c r="CZ37" s="1">
        <v>1</v>
      </c>
    </row>
    <row r="38" spans="1:104">
      <c r="A38" s="35"/>
      <c r="B38" s="36"/>
      <c r="C38" s="201" t="s">
        <v>118</v>
      </c>
      <c r="D38" s="202"/>
      <c r="E38" s="37">
        <v>67.621899999999997</v>
      </c>
      <c r="F38" s="56"/>
      <c r="G38" s="39"/>
      <c r="J38" s="57"/>
      <c r="M38" s="40" t="s">
        <v>118</v>
      </c>
      <c r="O38" s="28"/>
    </row>
    <row r="39" spans="1:104">
      <c r="A39" s="29">
        <v>16</v>
      </c>
      <c r="B39" s="30" t="s">
        <v>119</v>
      </c>
      <c r="C39" s="31" t="s">
        <v>120</v>
      </c>
      <c r="D39" s="32" t="s">
        <v>74</v>
      </c>
      <c r="E39" s="33">
        <v>16.440000000000001</v>
      </c>
      <c r="F39" s="55"/>
      <c r="G39" s="34">
        <f>E39*F39</f>
        <v>0</v>
      </c>
      <c r="O39" s="28">
        <v>2</v>
      </c>
      <c r="AA39" s="1">
        <v>12</v>
      </c>
      <c r="AB39" s="1">
        <v>1</v>
      </c>
      <c r="AC39" s="1">
        <v>16</v>
      </c>
      <c r="AZ39" s="1">
        <v>1</v>
      </c>
      <c r="BA39" s="1">
        <f>IF(AZ39=1,G39,0)</f>
        <v>0</v>
      </c>
      <c r="BB39" s="1">
        <f>IF(AZ39=2,G39,0)</f>
        <v>0</v>
      </c>
      <c r="BC39" s="1">
        <f>IF(AZ39=3,G39,0)</f>
        <v>0</v>
      </c>
      <c r="BD39" s="1">
        <f>IF(AZ39=4,G39,0)</f>
        <v>0</v>
      </c>
      <c r="BE39" s="1">
        <f>IF(AZ39=5,G39,0)</f>
        <v>0</v>
      </c>
      <c r="CZ39" s="1">
        <v>0.2</v>
      </c>
    </row>
    <row r="40" spans="1:104">
      <c r="A40" s="29">
        <v>17</v>
      </c>
      <c r="B40" s="30" t="s">
        <v>121</v>
      </c>
      <c r="C40" s="31" t="s">
        <v>122</v>
      </c>
      <c r="D40" s="32" t="s">
        <v>74</v>
      </c>
      <c r="E40" s="33">
        <v>1.4</v>
      </c>
      <c r="F40" s="55"/>
      <c r="G40" s="34">
        <f>E40*F40</f>
        <v>0</v>
      </c>
      <c r="O40" s="28">
        <v>2</v>
      </c>
      <c r="AA40" s="1">
        <v>12</v>
      </c>
      <c r="AB40" s="1">
        <v>0</v>
      </c>
      <c r="AC40" s="1">
        <v>17</v>
      </c>
      <c r="AZ40" s="1">
        <v>1</v>
      </c>
      <c r="BA40" s="1">
        <f>IF(AZ40=1,G40,0)</f>
        <v>0</v>
      </c>
      <c r="BB40" s="1">
        <f>IF(AZ40=2,G40,0)</f>
        <v>0</v>
      </c>
      <c r="BC40" s="1">
        <f>IF(AZ40=3,G40,0)</f>
        <v>0</v>
      </c>
      <c r="BD40" s="1">
        <f>IF(AZ40=4,G40,0)</f>
        <v>0</v>
      </c>
      <c r="BE40" s="1">
        <f>IF(AZ40=5,G40,0)</f>
        <v>0</v>
      </c>
      <c r="CZ40" s="1">
        <v>9.2799999999999994E-2</v>
      </c>
    </row>
    <row r="41" spans="1:104">
      <c r="A41" s="35"/>
      <c r="B41" s="36"/>
      <c r="C41" s="201" t="s">
        <v>123</v>
      </c>
      <c r="D41" s="202"/>
      <c r="E41" s="37">
        <v>1.4</v>
      </c>
      <c r="F41" s="38"/>
      <c r="G41" s="39"/>
      <c r="M41" s="40" t="s">
        <v>123</v>
      </c>
      <c r="O41" s="28"/>
    </row>
    <row r="42" spans="1:104">
      <c r="A42" s="29">
        <v>18</v>
      </c>
      <c r="B42" s="30" t="s">
        <v>124</v>
      </c>
      <c r="C42" s="31" t="s">
        <v>125</v>
      </c>
      <c r="D42" s="32" t="s">
        <v>74</v>
      </c>
      <c r="E42" s="33">
        <v>1.4</v>
      </c>
      <c r="F42" s="55"/>
      <c r="G42" s="34">
        <f>E42*F42</f>
        <v>0</v>
      </c>
      <c r="O42" s="28">
        <v>2</v>
      </c>
      <c r="AA42" s="1">
        <v>12</v>
      </c>
      <c r="AB42" s="1">
        <v>1</v>
      </c>
      <c r="AC42" s="1">
        <v>18</v>
      </c>
      <c r="AZ42" s="1">
        <v>1</v>
      </c>
      <c r="BA42" s="1">
        <f>IF(AZ42=1,G42,0)</f>
        <v>0</v>
      </c>
      <c r="BB42" s="1">
        <f>IF(AZ42=2,G42,0)</f>
        <v>0</v>
      </c>
      <c r="BC42" s="1">
        <f>IF(AZ42=3,G42,0)</f>
        <v>0</v>
      </c>
      <c r="BD42" s="1">
        <f>IF(AZ42=4,G42,0)</f>
        <v>0</v>
      </c>
      <c r="BE42" s="1">
        <f>IF(AZ42=5,G42,0)</f>
        <v>0</v>
      </c>
      <c r="CZ42" s="1">
        <v>0.188</v>
      </c>
    </row>
    <row r="43" spans="1:104">
      <c r="A43" s="35"/>
      <c r="B43" s="36"/>
      <c r="C43" s="201" t="s">
        <v>123</v>
      </c>
      <c r="D43" s="202"/>
      <c r="E43" s="37">
        <v>1.4</v>
      </c>
      <c r="F43" s="38"/>
      <c r="G43" s="39"/>
      <c r="M43" s="40" t="s">
        <v>123</v>
      </c>
      <c r="O43" s="28"/>
    </row>
    <row r="44" spans="1:104">
      <c r="A44" s="41"/>
      <c r="B44" s="42" t="s">
        <v>69</v>
      </c>
      <c r="C44" s="43" t="str">
        <f>CONCATENATE(B29," ",C29)</f>
        <v>5 Komunikace</v>
      </c>
      <c r="D44" s="41"/>
      <c r="E44" s="44"/>
      <c r="F44" s="44"/>
      <c r="G44" s="45">
        <f>SUM(G29:G43)</f>
        <v>0</v>
      </c>
      <c r="O44" s="28">
        <v>4</v>
      </c>
      <c r="BA44" s="46">
        <f>SUM(BA29:BA43)</f>
        <v>0</v>
      </c>
      <c r="BB44" s="46">
        <f>SUM(BB29:BB43)</f>
        <v>0</v>
      </c>
      <c r="BC44" s="46">
        <f>SUM(BC29:BC43)</f>
        <v>0</v>
      </c>
      <c r="BD44" s="46">
        <f>SUM(BD29:BD43)</f>
        <v>0</v>
      </c>
      <c r="BE44" s="46">
        <f>SUM(BE29:BE43)</f>
        <v>0</v>
      </c>
    </row>
    <row r="45" spans="1:104">
      <c r="A45" s="21" t="s">
        <v>65</v>
      </c>
      <c r="B45" s="22" t="s">
        <v>126</v>
      </c>
      <c r="C45" s="23" t="s">
        <v>127</v>
      </c>
      <c r="D45" s="24"/>
      <c r="E45" s="25"/>
      <c r="F45" s="25"/>
      <c r="G45" s="26"/>
      <c r="H45" s="27"/>
      <c r="I45" s="27"/>
      <c r="O45" s="28">
        <v>1</v>
      </c>
    </row>
    <row r="46" spans="1:104" ht="22.5">
      <c r="A46" s="29">
        <v>19</v>
      </c>
      <c r="B46" s="30" t="s">
        <v>128</v>
      </c>
      <c r="C46" s="31" t="s">
        <v>166</v>
      </c>
      <c r="D46" s="32" t="s">
        <v>129</v>
      </c>
      <c r="E46" s="33">
        <v>1</v>
      </c>
      <c r="F46" s="55"/>
      <c r="G46" s="34">
        <f>E46*F46</f>
        <v>0</v>
      </c>
      <c r="O46" s="28">
        <v>2</v>
      </c>
      <c r="AA46" s="1">
        <v>12</v>
      </c>
      <c r="AB46" s="1">
        <v>0</v>
      </c>
      <c r="AC46" s="1">
        <v>19</v>
      </c>
      <c r="AZ46" s="1">
        <v>1</v>
      </c>
      <c r="BA46" s="1">
        <f>IF(AZ46=1,G46,0)</f>
        <v>0</v>
      </c>
      <c r="BB46" s="1">
        <f>IF(AZ46=2,G46,0)</f>
        <v>0</v>
      </c>
      <c r="BC46" s="1">
        <f>IF(AZ46=3,G46,0)</f>
        <v>0</v>
      </c>
      <c r="BD46" s="1">
        <f>IF(AZ46=4,G46,0)</f>
        <v>0</v>
      </c>
      <c r="BE46" s="1">
        <f>IF(AZ46=5,G46,0)</f>
        <v>0</v>
      </c>
      <c r="CZ46" s="1">
        <v>0.80786000000000002</v>
      </c>
    </row>
    <row r="47" spans="1:104">
      <c r="A47" s="41"/>
      <c r="B47" s="42" t="s">
        <v>69</v>
      </c>
      <c r="C47" s="43" t="str">
        <f>CONCATENATE(B45," ",C45)</f>
        <v>8 Trubní vedení</v>
      </c>
      <c r="D47" s="41"/>
      <c r="E47" s="44"/>
      <c r="F47" s="44"/>
      <c r="G47" s="45">
        <f>SUM(G45:G46)</f>
        <v>0</v>
      </c>
      <c r="O47" s="28">
        <v>4</v>
      </c>
      <c r="BA47" s="46">
        <f>SUM(BA45:BA46)</f>
        <v>0</v>
      </c>
      <c r="BB47" s="46">
        <f>SUM(BB45:BB46)</f>
        <v>0</v>
      </c>
      <c r="BC47" s="46">
        <f>SUM(BC45:BC46)</f>
        <v>0</v>
      </c>
      <c r="BD47" s="46">
        <f>SUM(BD45:BD46)</f>
        <v>0</v>
      </c>
      <c r="BE47" s="46">
        <f>SUM(BE45:BE46)</f>
        <v>0</v>
      </c>
    </row>
    <row r="48" spans="1:104">
      <c r="A48" s="21" t="s">
        <v>65</v>
      </c>
      <c r="B48" s="22" t="s">
        <v>130</v>
      </c>
      <c r="C48" s="23" t="s">
        <v>131</v>
      </c>
      <c r="D48" s="24"/>
      <c r="E48" s="25"/>
      <c r="F48" s="25"/>
      <c r="G48" s="26"/>
      <c r="H48" s="27"/>
      <c r="I48" s="27"/>
      <c r="O48" s="28">
        <v>1</v>
      </c>
    </row>
    <row r="49" spans="1:104">
      <c r="A49" s="29">
        <v>20</v>
      </c>
      <c r="B49" s="30" t="s">
        <v>132</v>
      </c>
      <c r="C49" s="31" t="s">
        <v>133</v>
      </c>
      <c r="D49" s="32" t="s">
        <v>134</v>
      </c>
      <c r="E49" s="33">
        <v>3.5</v>
      </c>
      <c r="F49" s="55"/>
      <c r="G49" s="34">
        <f>E49*F49</f>
        <v>0</v>
      </c>
      <c r="O49" s="28">
        <v>2</v>
      </c>
      <c r="AA49" s="1">
        <v>12</v>
      </c>
      <c r="AB49" s="1">
        <v>0</v>
      </c>
      <c r="AC49" s="1">
        <v>20</v>
      </c>
      <c r="AZ49" s="1">
        <v>1</v>
      </c>
      <c r="BA49" s="1">
        <f>IF(AZ49=1,G49,0)</f>
        <v>0</v>
      </c>
      <c r="BB49" s="1">
        <f>IF(AZ49=2,G49,0)</f>
        <v>0</v>
      </c>
      <c r="BC49" s="1">
        <f>IF(AZ49=3,G49,0)</f>
        <v>0</v>
      </c>
      <c r="BD49" s="1">
        <f>IF(AZ49=4,G49,0)</f>
        <v>0</v>
      </c>
      <c r="BE49" s="1">
        <f>IF(AZ49=5,G49,0)</f>
        <v>0</v>
      </c>
      <c r="CZ49" s="1">
        <v>0</v>
      </c>
    </row>
    <row r="50" spans="1:104" ht="22.5">
      <c r="A50" s="29">
        <v>21</v>
      </c>
      <c r="B50" s="30" t="s">
        <v>135</v>
      </c>
      <c r="C50" s="31" t="s">
        <v>136</v>
      </c>
      <c r="D50" s="32" t="s">
        <v>134</v>
      </c>
      <c r="E50" s="33">
        <v>3.5</v>
      </c>
      <c r="F50" s="55"/>
      <c r="G50" s="34">
        <f>E50*F50</f>
        <v>0</v>
      </c>
      <c r="O50" s="28">
        <v>2</v>
      </c>
      <c r="AA50" s="1">
        <v>12</v>
      </c>
      <c r="AB50" s="1">
        <v>0</v>
      </c>
      <c r="AC50" s="1">
        <v>21</v>
      </c>
      <c r="AZ50" s="1">
        <v>1</v>
      </c>
      <c r="BA50" s="1">
        <f>IF(AZ50=1,G50,0)</f>
        <v>0</v>
      </c>
      <c r="BB50" s="1">
        <f>IF(AZ50=2,G50,0)</f>
        <v>0</v>
      </c>
      <c r="BC50" s="1">
        <f>IF(AZ50=3,G50,0)</f>
        <v>0</v>
      </c>
      <c r="BD50" s="1">
        <f>IF(AZ50=4,G50,0)</f>
        <v>0</v>
      </c>
      <c r="BE50" s="1">
        <f>IF(AZ50=5,G50,0)</f>
        <v>0</v>
      </c>
      <c r="CZ50" s="1">
        <v>0.14424000000000001</v>
      </c>
    </row>
    <row r="51" spans="1:104">
      <c r="A51" s="29">
        <v>22</v>
      </c>
      <c r="B51" s="30" t="s">
        <v>137</v>
      </c>
      <c r="C51" s="31" t="s">
        <v>138</v>
      </c>
      <c r="D51" s="32" t="s">
        <v>129</v>
      </c>
      <c r="E51" s="33">
        <v>4</v>
      </c>
      <c r="F51" s="55"/>
      <c r="G51" s="34">
        <f>E51*F51</f>
        <v>0</v>
      </c>
      <c r="O51" s="28">
        <v>2</v>
      </c>
      <c r="AA51" s="1">
        <v>12</v>
      </c>
      <c r="AB51" s="1">
        <v>1</v>
      </c>
      <c r="AC51" s="1">
        <v>22</v>
      </c>
      <c r="AZ51" s="1">
        <v>1</v>
      </c>
      <c r="BA51" s="1">
        <f>IF(AZ51=1,G51,0)</f>
        <v>0</v>
      </c>
      <c r="BB51" s="1">
        <f>IF(AZ51=2,G51,0)</f>
        <v>0</v>
      </c>
      <c r="BC51" s="1">
        <f>IF(AZ51=3,G51,0)</f>
        <v>0</v>
      </c>
      <c r="BD51" s="1">
        <f>IF(AZ51=4,G51,0)</f>
        <v>0</v>
      </c>
      <c r="BE51" s="1">
        <f>IF(AZ51=5,G51,0)</f>
        <v>0</v>
      </c>
      <c r="CZ51" s="1">
        <v>4.8000000000000001E-2</v>
      </c>
    </row>
    <row r="52" spans="1:104" ht="22.5">
      <c r="A52" s="29">
        <v>23</v>
      </c>
      <c r="B52" s="30" t="s">
        <v>135</v>
      </c>
      <c r="C52" s="31" t="s">
        <v>139</v>
      </c>
      <c r="D52" s="32" t="s">
        <v>134</v>
      </c>
      <c r="E52" s="33">
        <v>440.87</v>
      </c>
      <c r="F52" s="55"/>
      <c r="G52" s="34">
        <f>E52*F52</f>
        <v>0</v>
      </c>
      <c r="O52" s="28">
        <v>2</v>
      </c>
      <c r="AA52" s="1">
        <v>12</v>
      </c>
      <c r="AB52" s="1">
        <v>0</v>
      </c>
      <c r="AC52" s="1">
        <v>23</v>
      </c>
      <c r="AZ52" s="1">
        <v>1</v>
      </c>
      <c r="BA52" s="1">
        <f>IF(AZ52=1,G52,0)</f>
        <v>0</v>
      </c>
      <c r="BB52" s="1">
        <f>IF(AZ52=2,G52,0)</f>
        <v>0</v>
      </c>
      <c r="BC52" s="1">
        <f>IF(AZ52=3,G52,0)</f>
        <v>0</v>
      </c>
      <c r="BD52" s="1">
        <f>IF(AZ52=4,G52,0)</f>
        <v>0</v>
      </c>
      <c r="BE52" s="1">
        <f>IF(AZ52=5,G52,0)</f>
        <v>0</v>
      </c>
      <c r="CZ52" s="1">
        <v>0.14424000000000001</v>
      </c>
    </row>
    <row r="53" spans="1:104">
      <c r="A53" s="35"/>
      <c r="B53" s="36"/>
      <c r="C53" s="201" t="s">
        <v>140</v>
      </c>
      <c r="D53" s="202"/>
      <c r="E53" s="37">
        <v>440.87</v>
      </c>
      <c r="F53" s="38"/>
      <c r="G53" s="39"/>
      <c r="M53" s="40" t="s">
        <v>140</v>
      </c>
      <c r="O53" s="28"/>
    </row>
    <row r="54" spans="1:104">
      <c r="A54" s="29">
        <v>24</v>
      </c>
      <c r="B54" s="30" t="s">
        <v>141</v>
      </c>
      <c r="C54" s="31" t="s">
        <v>142</v>
      </c>
      <c r="D54" s="32" t="s">
        <v>129</v>
      </c>
      <c r="E54" s="33">
        <v>440.87</v>
      </c>
      <c r="F54" s="55"/>
      <c r="G54" s="34">
        <f>E54*F54</f>
        <v>0</v>
      </c>
      <c r="O54" s="28">
        <v>2</v>
      </c>
      <c r="AA54" s="1">
        <v>12</v>
      </c>
      <c r="AB54" s="1">
        <v>1</v>
      </c>
      <c r="AC54" s="1">
        <v>24</v>
      </c>
      <c r="AZ54" s="1">
        <v>1</v>
      </c>
      <c r="BA54" s="1">
        <f>IF(AZ54=1,G54,0)</f>
        <v>0</v>
      </c>
      <c r="BB54" s="1">
        <f>IF(AZ54=2,G54,0)</f>
        <v>0</v>
      </c>
      <c r="BC54" s="1">
        <f>IF(AZ54=3,G54,0)</f>
        <v>0</v>
      </c>
      <c r="BD54" s="1">
        <f>IF(AZ54=4,G54,0)</f>
        <v>0</v>
      </c>
      <c r="BE54" s="1">
        <f>IF(AZ54=5,G54,0)</f>
        <v>0</v>
      </c>
      <c r="CZ54" s="1">
        <v>4.5999999999999999E-2</v>
      </c>
    </row>
    <row r="55" spans="1:104">
      <c r="A55" s="35"/>
      <c r="B55" s="36"/>
      <c r="C55" s="201" t="s">
        <v>143</v>
      </c>
      <c r="D55" s="202"/>
      <c r="E55" s="37">
        <v>0</v>
      </c>
      <c r="F55" s="38"/>
      <c r="G55" s="39"/>
      <c r="M55" s="40" t="s">
        <v>143</v>
      </c>
      <c r="O55" s="28"/>
    </row>
    <row r="56" spans="1:104">
      <c r="A56" s="35"/>
      <c r="B56" s="36"/>
      <c r="C56" s="201" t="s">
        <v>144</v>
      </c>
      <c r="D56" s="202"/>
      <c r="E56" s="37">
        <v>0</v>
      </c>
      <c r="F56" s="38"/>
      <c r="G56" s="39"/>
      <c r="M56" s="40" t="s">
        <v>144</v>
      </c>
      <c r="O56" s="28"/>
    </row>
    <row r="57" spans="1:104">
      <c r="A57" s="35"/>
      <c r="B57" s="36"/>
      <c r="C57" s="201" t="s">
        <v>140</v>
      </c>
      <c r="D57" s="202"/>
      <c r="E57" s="37">
        <v>440.87</v>
      </c>
      <c r="F57" s="38"/>
      <c r="G57" s="39"/>
      <c r="M57" s="40" t="s">
        <v>140</v>
      </c>
      <c r="O57" s="28"/>
    </row>
    <row r="58" spans="1:104">
      <c r="A58" s="29">
        <v>25</v>
      </c>
      <c r="B58" s="30" t="s">
        <v>145</v>
      </c>
      <c r="C58" s="31" t="s">
        <v>146</v>
      </c>
      <c r="D58" s="32" t="s">
        <v>68</v>
      </c>
      <c r="E58" s="33">
        <v>2</v>
      </c>
      <c r="F58" s="55"/>
      <c r="G58" s="34">
        <f>E58*F58</f>
        <v>0</v>
      </c>
      <c r="O58" s="28">
        <v>2</v>
      </c>
      <c r="AA58" s="1">
        <v>12</v>
      </c>
      <c r="AB58" s="1">
        <v>0</v>
      </c>
      <c r="AC58" s="1">
        <v>25</v>
      </c>
      <c r="AZ58" s="1">
        <v>1</v>
      </c>
      <c r="BA58" s="1">
        <f>IF(AZ58=1,G58,0)</f>
        <v>0</v>
      </c>
      <c r="BB58" s="1">
        <f>IF(AZ58=2,G58,0)</f>
        <v>0</v>
      </c>
      <c r="BC58" s="1">
        <f>IF(AZ58=3,G58,0)</f>
        <v>0</v>
      </c>
      <c r="BD58" s="1">
        <f>IF(AZ58=4,G58,0)</f>
        <v>0</v>
      </c>
      <c r="BE58" s="1">
        <f>IF(AZ58=5,G58,0)</f>
        <v>0</v>
      </c>
      <c r="CZ58" s="1">
        <v>0.05</v>
      </c>
    </row>
    <row r="59" spans="1:104" ht="22.5">
      <c r="A59" s="29">
        <v>26</v>
      </c>
      <c r="B59" s="30" t="s">
        <v>147</v>
      </c>
      <c r="C59" s="31" t="s">
        <v>148</v>
      </c>
      <c r="D59" s="32" t="s">
        <v>68</v>
      </c>
      <c r="E59" s="33">
        <v>2</v>
      </c>
      <c r="F59" s="55"/>
      <c r="G59" s="34">
        <f>E59*F59</f>
        <v>0</v>
      </c>
      <c r="O59" s="28">
        <v>2</v>
      </c>
      <c r="AA59" s="1">
        <v>12</v>
      </c>
      <c r="AB59" s="1">
        <v>0</v>
      </c>
      <c r="AC59" s="1">
        <v>26</v>
      </c>
      <c r="AZ59" s="1">
        <v>1</v>
      </c>
      <c r="BA59" s="1">
        <f>IF(AZ59=1,G59,0)</f>
        <v>0</v>
      </c>
      <c r="BB59" s="1">
        <f>IF(AZ59=2,G59,0)</f>
        <v>0</v>
      </c>
      <c r="BC59" s="1">
        <f>IF(AZ59=3,G59,0)</f>
        <v>0</v>
      </c>
      <c r="BD59" s="1">
        <f>IF(AZ59=4,G59,0)</f>
        <v>0</v>
      </c>
      <c r="BE59" s="1">
        <f>IF(AZ59=5,G59,0)</f>
        <v>0</v>
      </c>
      <c r="CZ59" s="1">
        <v>1E-3</v>
      </c>
    </row>
    <row r="60" spans="1:104">
      <c r="A60" s="41"/>
      <c r="B60" s="42" t="s">
        <v>69</v>
      </c>
      <c r="C60" s="43" t="str">
        <f>CONCATENATE(B48," ",C48)</f>
        <v>91 Doplňující práce na komunikaci</v>
      </c>
      <c r="D60" s="41"/>
      <c r="E60" s="44"/>
      <c r="F60" s="44"/>
      <c r="G60" s="45">
        <f>SUM(G48:G59)</f>
        <v>0</v>
      </c>
      <c r="O60" s="28">
        <v>4</v>
      </c>
      <c r="BA60" s="46">
        <f>SUM(BA48:BA59)</f>
        <v>0</v>
      </c>
      <c r="BB60" s="46">
        <f>SUM(BB48:BB59)</f>
        <v>0</v>
      </c>
      <c r="BC60" s="46">
        <f>SUM(BC48:BC59)</f>
        <v>0</v>
      </c>
      <c r="BD60" s="46">
        <f>SUM(BD48:BD59)</f>
        <v>0</v>
      </c>
      <c r="BE60" s="46">
        <f>SUM(BE48:BE59)</f>
        <v>0</v>
      </c>
    </row>
    <row r="61" spans="1:104">
      <c r="A61" s="21" t="s">
        <v>65</v>
      </c>
      <c r="B61" s="22" t="s">
        <v>149</v>
      </c>
      <c r="C61" s="23" t="s">
        <v>150</v>
      </c>
      <c r="D61" s="24"/>
      <c r="E61" s="25"/>
      <c r="F61" s="25"/>
      <c r="G61" s="26"/>
      <c r="H61" s="27"/>
      <c r="I61" s="27"/>
      <c r="O61" s="28">
        <v>1</v>
      </c>
    </row>
    <row r="62" spans="1:104" ht="22.5">
      <c r="A62" s="29">
        <v>27</v>
      </c>
      <c r="B62" s="30" t="s">
        <v>151</v>
      </c>
      <c r="C62" s="31" t="s">
        <v>152</v>
      </c>
      <c r="D62" s="32" t="s">
        <v>117</v>
      </c>
      <c r="E62" s="33">
        <v>0.5</v>
      </c>
      <c r="F62" s="55"/>
      <c r="G62" s="34">
        <f>E62*F62</f>
        <v>0</v>
      </c>
      <c r="O62" s="28">
        <v>2</v>
      </c>
      <c r="AA62" s="1">
        <v>12</v>
      </c>
      <c r="AB62" s="1">
        <v>0</v>
      </c>
      <c r="AC62" s="1">
        <v>27</v>
      </c>
      <c r="AZ62" s="1">
        <v>1</v>
      </c>
      <c r="BA62" s="1">
        <f>IF(AZ62=1,G62,0)</f>
        <v>0</v>
      </c>
      <c r="BB62" s="1">
        <f>IF(AZ62=2,G62,0)</f>
        <v>0</v>
      </c>
      <c r="BC62" s="1">
        <f>IF(AZ62=3,G62,0)</f>
        <v>0</v>
      </c>
      <c r="BD62" s="1">
        <f>IF(AZ62=4,G62,0)</f>
        <v>0</v>
      </c>
      <c r="BE62" s="1">
        <f>IF(AZ62=5,G62,0)</f>
        <v>0</v>
      </c>
      <c r="CZ62" s="1">
        <v>0</v>
      </c>
    </row>
    <row r="63" spans="1:104">
      <c r="A63" s="29">
        <v>28</v>
      </c>
      <c r="B63" s="30" t="s">
        <v>153</v>
      </c>
      <c r="C63" s="31" t="s">
        <v>154</v>
      </c>
      <c r="D63" s="32" t="s">
        <v>117</v>
      </c>
      <c r="E63" s="33">
        <v>127.05</v>
      </c>
      <c r="F63" s="55"/>
      <c r="G63" s="34">
        <f>E63*F63</f>
        <v>0</v>
      </c>
      <c r="O63" s="28">
        <v>2</v>
      </c>
      <c r="AA63" s="1">
        <v>12</v>
      </c>
      <c r="AB63" s="1">
        <v>0</v>
      </c>
      <c r="AC63" s="1">
        <v>28</v>
      </c>
      <c r="AZ63" s="1">
        <v>1</v>
      </c>
      <c r="BA63" s="1">
        <f>IF(AZ63=1,G63,0)</f>
        <v>0</v>
      </c>
      <c r="BB63" s="1">
        <f>IF(AZ63=2,G63,0)</f>
        <v>0</v>
      </c>
      <c r="BC63" s="1">
        <f>IF(AZ63=3,G63,0)</f>
        <v>0</v>
      </c>
      <c r="BD63" s="1">
        <f>IF(AZ63=4,G63,0)</f>
        <v>0</v>
      </c>
      <c r="BE63" s="1">
        <f>IF(AZ63=5,G63,0)</f>
        <v>0</v>
      </c>
      <c r="CZ63" s="1">
        <v>0</v>
      </c>
    </row>
    <row r="64" spans="1:104">
      <c r="A64" s="35"/>
      <c r="B64" s="36"/>
      <c r="C64" s="201" t="s">
        <v>155</v>
      </c>
      <c r="D64" s="202"/>
      <c r="E64" s="37">
        <v>127.05</v>
      </c>
      <c r="F64" s="38"/>
      <c r="G64" s="39"/>
      <c r="M64" s="40" t="s">
        <v>155</v>
      </c>
      <c r="O64" s="28"/>
    </row>
    <row r="65" spans="1:104">
      <c r="A65" s="41"/>
      <c r="B65" s="42" t="s">
        <v>69</v>
      </c>
      <c r="C65" s="43" t="str">
        <f>CONCATENATE(B61," ",C61)</f>
        <v>96 Přesuny suti a vybouraných hmot</v>
      </c>
      <c r="D65" s="41"/>
      <c r="E65" s="44"/>
      <c r="F65" s="44"/>
      <c r="G65" s="45">
        <f>SUM(G61:G64)</f>
        <v>0</v>
      </c>
      <c r="O65" s="28">
        <v>4</v>
      </c>
      <c r="BA65" s="46">
        <f>SUM(BA61:BA64)</f>
        <v>0</v>
      </c>
      <c r="BB65" s="46">
        <f>SUM(BB61:BB64)</f>
        <v>0</v>
      </c>
      <c r="BC65" s="46">
        <f>SUM(BC61:BC64)</f>
        <v>0</v>
      </c>
      <c r="BD65" s="46">
        <f>SUM(BD61:BD64)</f>
        <v>0</v>
      </c>
      <c r="BE65" s="46">
        <f>SUM(BE61:BE64)</f>
        <v>0</v>
      </c>
    </row>
    <row r="66" spans="1:104">
      <c r="A66" s="21" t="s">
        <v>65</v>
      </c>
      <c r="B66" s="22" t="s">
        <v>156</v>
      </c>
      <c r="C66" s="23" t="s">
        <v>157</v>
      </c>
      <c r="D66" s="24"/>
      <c r="E66" s="25"/>
      <c r="F66" s="25"/>
      <c r="G66" s="26"/>
      <c r="H66" s="27"/>
      <c r="I66" s="27"/>
      <c r="O66" s="28">
        <v>1</v>
      </c>
    </row>
    <row r="67" spans="1:104">
      <c r="A67" s="29">
        <v>29</v>
      </c>
      <c r="B67" s="30" t="s">
        <v>158</v>
      </c>
      <c r="C67" s="31" t="s">
        <v>159</v>
      </c>
      <c r="D67" s="32" t="s">
        <v>117</v>
      </c>
      <c r="E67" s="33">
        <v>260</v>
      </c>
      <c r="F67" s="55"/>
      <c r="G67" s="34">
        <f>E67*F67</f>
        <v>0</v>
      </c>
      <c r="O67" s="28">
        <v>2</v>
      </c>
      <c r="AA67" s="1">
        <v>12</v>
      </c>
      <c r="AB67" s="1">
        <v>0</v>
      </c>
      <c r="AC67" s="1">
        <v>29</v>
      </c>
      <c r="AZ67" s="1">
        <v>1</v>
      </c>
      <c r="BA67" s="1">
        <f>IF(AZ67=1,G67,0)</f>
        <v>0</v>
      </c>
      <c r="BB67" s="1">
        <f>IF(AZ67=2,G67,0)</f>
        <v>0</v>
      </c>
      <c r="BC67" s="1">
        <f>IF(AZ67=3,G67,0)</f>
        <v>0</v>
      </c>
      <c r="BD67" s="1">
        <f>IF(AZ67=4,G67,0)</f>
        <v>0</v>
      </c>
      <c r="BE67" s="1">
        <f>IF(AZ67=5,G67,0)</f>
        <v>0</v>
      </c>
      <c r="CZ67" s="1">
        <v>0</v>
      </c>
    </row>
    <row r="68" spans="1:104">
      <c r="A68" s="41"/>
      <c r="B68" s="42" t="s">
        <v>69</v>
      </c>
      <c r="C68" s="43" t="str">
        <f>CONCATENATE(B66," ",C66)</f>
        <v>99 Staveništní přesun hmot</v>
      </c>
      <c r="D68" s="41"/>
      <c r="E68" s="44"/>
      <c r="F68" s="44"/>
      <c r="G68" s="45">
        <f>SUM(G66:G67)</f>
        <v>0</v>
      </c>
      <c r="O68" s="28">
        <v>4</v>
      </c>
      <c r="BA68" s="46">
        <f>SUM(BA66:BA67)</f>
        <v>0</v>
      </c>
      <c r="BB68" s="46">
        <f>SUM(BB66:BB67)</f>
        <v>0</v>
      </c>
      <c r="BC68" s="46">
        <f>SUM(BC66:BC67)</f>
        <v>0</v>
      </c>
      <c r="BD68" s="46">
        <f>SUM(BD66:BD67)</f>
        <v>0</v>
      </c>
      <c r="BE68" s="46">
        <f>SUM(BE66:BE67)</f>
        <v>0</v>
      </c>
    </row>
    <row r="69" spans="1:104">
      <c r="A69" s="2"/>
      <c r="B69" s="2"/>
      <c r="C69" s="2"/>
      <c r="D69" s="2"/>
      <c r="E69" s="2"/>
      <c r="F69" s="2"/>
      <c r="G69" s="2"/>
    </row>
    <row r="70" spans="1:104">
      <c r="E70" s="1"/>
    </row>
    <row r="71" spans="1:104">
      <c r="E71" s="1"/>
    </row>
    <row r="72" spans="1:104">
      <c r="E72" s="1"/>
    </row>
    <row r="73" spans="1:104">
      <c r="E73" s="1"/>
    </row>
    <row r="74" spans="1:104">
      <c r="E74" s="1"/>
    </row>
    <row r="75" spans="1:104">
      <c r="E75" s="1"/>
    </row>
    <row r="76" spans="1:104">
      <c r="E76" s="1"/>
    </row>
    <row r="77" spans="1:104">
      <c r="E77" s="1"/>
    </row>
    <row r="78" spans="1:104">
      <c r="E78" s="1"/>
    </row>
    <row r="79" spans="1:104">
      <c r="E79" s="1"/>
    </row>
    <row r="80" spans="1:104">
      <c r="E80" s="1"/>
    </row>
    <row r="81" spans="1:7">
      <c r="E81" s="1"/>
    </row>
    <row r="82" spans="1:7">
      <c r="E82" s="1"/>
    </row>
    <row r="83" spans="1:7">
      <c r="E83" s="1"/>
    </row>
    <row r="84" spans="1:7">
      <c r="E84" s="1"/>
    </row>
    <row r="85" spans="1:7">
      <c r="E85" s="1"/>
    </row>
    <row r="86" spans="1:7">
      <c r="E86" s="1"/>
    </row>
    <row r="87" spans="1:7">
      <c r="E87" s="1"/>
    </row>
    <row r="88" spans="1:7">
      <c r="E88" s="1"/>
    </row>
    <row r="89" spans="1:7">
      <c r="E89" s="1"/>
    </row>
    <row r="90" spans="1:7">
      <c r="E90" s="1"/>
    </row>
    <row r="91" spans="1:7">
      <c r="E91" s="1"/>
    </row>
    <row r="92" spans="1:7">
      <c r="A92" s="47"/>
      <c r="B92" s="47"/>
      <c r="C92" s="47"/>
      <c r="D92" s="47"/>
      <c r="E92" s="47"/>
      <c r="F92" s="47"/>
      <c r="G92" s="47"/>
    </row>
    <row r="93" spans="1:7">
      <c r="A93" s="47"/>
      <c r="B93" s="47"/>
      <c r="C93" s="47"/>
      <c r="D93" s="47"/>
      <c r="E93" s="47"/>
      <c r="F93" s="47"/>
      <c r="G93" s="47"/>
    </row>
    <row r="94" spans="1:7">
      <c r="A94" s="47"/>
      <c r="B94" s="47"/>
      <c r="C94" s="47"/>
      <c r="D94" s="47"/>
      <c r="E94" s="47"/>
      <c r="F94" s="47"/>
      <c r="G94" s="47"/>
    </row>
    <row r="95" spans="1:7">
      <c r="A95" s="47"/>
      <c r="B95" s="47"/>
      <c r="C95" s="47"/>
      <c r="D95" s="47"/>
      <c r="E95" s="47"/>
      <c r="F95" s="47"/>
      <c r="G95" s="47"/>
    </row>
    <row r="96" spans="1:7">
      <c r="E96" s="1"/>
    </row>
    <row r="97" spans="5:5">
      <c r="E97" s="1"/>
    </row>
    <row r="98" spans="5:5">
      <c r="E98" s="1"/>
    </row>
    <row r="99" spans="5:5">
      <c r="E99" s="1"/>
    </row>
    <row r="100" spans="5:5">
      <c r="E100" s="1"/>
    </row>
    <row r="101" spans="5:5">
      <c r="E101" s="1"/>
    </row>
    <row r="102" spans="5:5">
      <c r="E102" s="1"/>
    </row>
    <row r="103" spans="5:5">
      <c r="E103" s="1"/>
    </row>
    <row r="104" spans="5:5">
      <c r="E104" s="1"/>
    </row>
    <row r="105" spans="5:5">
      <c r="E105" s="1"/>
    </row>
    <row r="106" spans="5:5">
      <c r="E106" s="1"/>
    </row>
    <row r="107" spans="5:5">
      <c r="E107" s="1"/>
    </row>
    <row r="108" spans="5:5">
      <c r="E108" s="1"/>
    </row>
    <row r="109" spans="5:5">
      <c r="E109" s="1"/>
    </row>
    <row r="110" spans="5:5">
      <c r="E110" s="1"/>
    </row>
    <row r="111" spans="5:5">
      <c r="E111" s="1"/>
    </row>
    <row r="112" spans="5:5">
      <c r="E112" s="1"/>
    </row>
    <row r="113" spans="1:7">
      <c r="E113" s="1"/>
    </row>
    <row r="114" spans="1:7">
      <c r="E114" s="1"/>
    </row>
    <row r="115" spans="1:7">
      <c r="E115" s="1"/>
    </row>
    <row r="116" spans="1:7">
      <c r="E116" s="1"/>
    </row>
    <row r="117" spans="1:7">
      <c r="E117" s="1"/>
    </row>
    <row r="118" spans="1:7">
      <c r="E118" s="1"/>
    </row>
    <row r="119" spans="1:7">
      <c r="E119" s="1"/>
    </row>
    <row r="120" spans="1:7">
      <c r="E120" s="1"/>
    </row>
    <row r="121" spans="1:7">
      <c r="E121" s="1"/>
    </row>
    <row r="122" spans="1:7">
      <c r="E122" s="1"/>
    </row>
    <row r="123" spans="1:7">
      <c r="E123" s="1"/>
    </row>
    <row r="124" spans="1:7">
      <c r="E124" s="1"/>
    </row>
    <row r="125" spans="1:7">
      <c r="E125" s="1"/>
    </row>
    <row r="126" spans="1:7">
      <c r="E126" s="1"/>
    </row>
    <row r="127" spans="1:7">
      <c r="A127" s="48"/>
      <c r="B127" s="48"/>
    </row>
    <row r="128" spans="1:7">
      <c r="A128" s="47"/>
      <c r="B128" s="47"/>
      <c r="C128" s="50"/>
      <c r="D128" s="50"/>
      <c r="E128" s="51"/>
      <c r="F128" s="50"/>
      <c r="G128" s="52"/>
    </row>
    <row r="129" spans="1:7">
      <c r="A129" s="53"/>
      <c r="B129" s="53"/>
      <c r="C129" s="47"/>
      <c r="D129" s="47"/>
      <c r="E129" s="54"/>
      <c r="F129" s="47"/>
      <c r="G129" s="47"/>
    </row>
    <row r="130" spans="1:7">
      <c r="A130" s="47"/>
      <c r="B130" s="47"/>
      <c r="C130" s="47"/>
      <c r="D130" s="47"/>
      <c r="E130" s="54"/>
      <c r="F130" s="47"/>
      <c r="G130" s="47"/>
    </row>
    <row r="131" spans="1:7">
      <c r="A131" s="47"/>
      <c r="B131" s="47"/>
      <c r="C131" s="47"/>
      <c r="D131" s="47"/>
      <c r="E131" s="54"/>
      <c r="F131" s="47"/>
      <c r="G131" s="47"/>
    </row>
    <row r="132" spans="1:7">
      <c r="A132" s="47"/>
      <c r="B132" s="47"/>
      <c r="C132" s="47"/>
      <c r="D132" s="47"/>
      <c r="E132" s="54"/>
      <c r="F132" s="47"/>
      <c r="G132" s="47"/>
    </row>
    <row r="133" spans="1:7">
      <c r="A133" s="47"/>
      <c r="B133" s="47"/>
      <c r="C133" s="47"/>
      <c r="D133" s="47"/>
      <c r="E133" s="54"/>
      <c r="F133" s="47"/>
      <c r="G133" s="47"/>
    </row>
    <row r="134" spans="1:7">
      <c r="A134" s="47"/>
      <c r="B134" s="47"/>
      <c r="C134" s="47"/>
      <c r="D134" s="47"/>
      <c r="E134" s="54"/>
      <c r="F134" s="47"/>
      <c r="G134" s="47"/>
    </row>
    <row r="135" spans="1:7">
      <c r="A135" s="47"/>
      <c r="B135" s="47"/>
      <c r="C135" s="47"/>
      <c r="D135" s="47"/>
      <c r="E135" s="54"/>
      <c r="F135" s="47"/>
      <c r="G135" s="47"/>
    </row>
    <row r="136" spans="1:7">
      <c r="A136" s="47"/>
      <c r="B136" s="47"/>
      <c r="C136" s="47"/>
      <c r="D136" s="47"/>
      <c r="E136" s="54"/>
      <c r="F136" s="47"/>
      <c r="G136" s="47"/>
    </row>
    <row r="137" spans="1:7">
      <c r="A137" s="47"/>
      <c r="B137" s="47"/>
      <c r="C137" s="47"/>
      <c r="D137" s="47"/>
      <c r="E137" s="54"/>
      <c r="F137" s="47"/>
      <c r="G137" s="47"/>
    </row>
    <row r="138" spans="1:7">
      <c r="A138" s="47"/>
      <c r="B138" s="47"/>
      <c r="C138" s="47"/>
      <c r="D138" s="47"/>
      <c r="E138" s="54"/>
      <c r="F138" s="47"/>
      <c r="G138" s="47"/>
    </row>
    <row r="139" spans="1:7">
      <c r="A139" s="47"/>
      <c r="B139" s="47"/>
      <c r="C139" s="47"/>
      <c r="D139" s="47"/>
      <c r="E139" s="54"/>
      <c r="F139" s="47"/>
      <c r="G139" s="47"/>
    </row>
    <row r="140" spans="1:7">
      <c r="A140" s="47"/>
      <c r="B140" s="47"/>
      <c r="C140" s="47"/>
      <c r="D140" s="47"/>
      <c r="E140" s="54"/>
      <c r="F140" s="47"/>
      <c r="G140" s="47"/>
    </row>
    <row r="141" spans="1:7">
      <c r="A141" s="47"/>
      <c r="B141" s="47"/>
      <c r="C141" s="47"/>
      <c r="D141" s="47"/>
      <c r="E141" s="54"/>
      <c r="F141" s="47"/>
      <c r="G141" s="47"/>
    </row>
  </sheetData>
  <sheetProtection password="8879" sheet="1" objects="1" scenarios="1"/>
  <mergeCells count="23">
    <mergeCell ref="C11:D11"/>
    <mergeCell ref="C13:D13"/>
    <mergeCell ref="C15:D15"/>
    <mergeCell ref="A1:G1"/>
    <mergeCell ref="A3:B3"/>
    <mergeCell ref="A4:B4"/>
    <mergeCell ref="E4:G4"/>
    <mergeCell ref="C9:D9"/>
    <mergeCell ref="C43:D43"/>
    <mergeCell ref="C16:D16"/>
    <mergeCell ref="C18:D18"/>
    <mergeCell ref="C22:D22"/>
    <mergeCell ref="C24:D24"/>
    <mergeCell ref="C31:D31"/>
    <mergeCell ref="C33:D33"/>
    <mergeCell ref="C35:D35"/>
    <mergeCell ref="C38:D38"/>
    <mergeCell ref="C41:D41"/>
    <mergeCell ref="C64:D64"/>
    <mergeCell ref="C53:D53"/>
    <mergeCell ref="C55:D55"/>
    <mergeCell ref="C56:D56"/>
    <mergeCell ref="C57:D57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34</vt:i4>
      </vt:variant>
    </vt:vector>
  </HeadingPairs>
  <TitlesOfParts>
    <vt:vector size="37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Projektant</vt:lpstr>
      <vt:lpstr>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</dc:creator>
  <cp:lastModifiedBy>iveta.nemcova</cp:lastModifiedBy>
  <cp:lastPrinted>2015-11-11T02:47:28Z</cp:lastPrinted>
  <dcterms:created xsi:type="dcterms:W3CDTF">2015-07-01T19:45:23Z</dcterms:created>
  <dcterms:modified xsi:type="dcterms:W3CDTF">2016-10-13T05:06:52Z</dcterms:modified>
</cp:coreProperties>
</file>